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u\special$\SHWAU_projects\2018\2018-19_Project 1_transitions\Internet publication\"/>
    </mc:Choice>
  </mc:AlternateContent>
  <xr:revisionPtr revIDLastSave="0" documentId="13_ncr:1_{CBEA9565-38A1-4AF2-80FF-D2F486C1D902}" xr6:coauthVersionLast="44" xr6:coauthVersionMax="44" xr10:uidLastSave="{00000000-0000-0000-0000-000000000000}"/>
  <bookViews>
    <workbookView xWindow="-28920" yWindow="-120" windowWidth="29040" windowHeight="15840" tabRatio="601" activeTab="3" xr2:uid="{00000000-000D-0000-FFFF-FFFF00000000}"/>
  </bookViews>
  <sheets>
    <sheet name="Figure 1 panel A" sheetId="25" r:id="rId1"/>
    <sheet name="Figure 1 panel B" sheetId="26" r:id="rId2"/>
    <sheet name="Figure 1 panel C" sheetId="9" r:id="rId3"/>
    <sheet name="Figure 2" sheetId="27" r:id="rId4"/>
    <sheet name="Figure 3" sheetId="28" r:id="rId5"/>
    <sheet name="Youth allowance ATE" sheetId="11" state="hidden" r:id="rId6"/>
    <sheet name="YA by IRSAD" sheetId="13" state="hidden" r:id="rId7"/>
    <sheet name="YA by parents" sheetId="21" state="hidden" r:id="rId8"/>
    <sheet name="AUSTUDY ATE" sheetId="12" state="hidden" r:id="rId9"/>
    <sheet name="AUS by IRSAD" sheetId="14" state="hidden" r:id="rId10"/>
    <sheet name="AUS by parents and age" sheetId="16" state="hidden" r:id="rId11"/>
    <sheet name="Part-time Study Assistance ATE" sheetId="22" state="hidden" r:id="rId12"/>
    <sheet name="YA-speed" sheetId="17" state="hidden" r:id="rId13"/>
    <sheet name="AUS-speed" sheetId="18" state="hidden" r:id="rId14"/>
    <sheet name="ANY payment" sheetId="2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" i="21" l="1"/>
  <c r="P3" i="21" s="1"/>
  <c r="O4" i="21"/>
  <c r="P4" i="21" s="1"/>
  <c r="O5" i="21"/>
  <c r="P5" i="21" s="1"/>
  <c r="O6" i="21"/>
  <c r="P6" i="21" s="1"/>
  <c r="O7" i="21"/>
  <c r="P7" i="21" s="1"/>
  <c r="O8" i="21"/>
  <c r="P8" i="21" s="1"/>
  <c r="O9" i="21"/>
  <c r="P9" i="21" s="1"/>
  <c r="O2" i="21"/>
  <c r="P2" i="21" s="1"/>
  <c r="F15" i="14" l="1"/>
  <c r="G15" i="14"/>
  <c r="F5" i="14"/>
  <c r="G5" i="14" s="1"/>
  <c r="F16" i="14"/>
  <c r="G16" i="14" s="1"/>
  <c r="F6" i="14"/>
  <c r="G6" i="14" s="1"/>
  <c r="F17" i="14"/>
  <c r="G17" i="14" s="1"/>
  <c r="F7" i="14"/>
  <c r="G7" i="14" s="1"/>
  <c r="F18" i="14"/>
  <c r="G18" i="14" s="1"/>
  <c r="F8" i="14"/>
  <c r="G8" i="14"/>
  <c r="F19" i="14"/>
  <c r="G19" i="14" s="1"/>
  <c r="F9" i="14"/>
  <c r="G9" i="14" s="1"/>
  <c r="F20" i="14"/>
  <c r="G20" i="14" s="1"/>
  <c r="F10" i="14"/>
  <c r="G10" i="14"/>
  <c r="F21" i="14"/>
  <c r="G21" i="14" s="1"/>
  <c r="F11" i="14"/>
  <c r="G11" i="14" s="1"/>
  <c r="F22" i="14"/>
  <c r="G22" i="14" s="1"/>
  <c r="F12" i="14"/>
  <c r="G12" i="14" s="1"/>
  <c r="F23" i="14"/>
  <c r="G23" i="14" s="1"/>
  <c r="F13" i="14"/>
  <c r="G13" i="14" s="1"/>
  <c r="F24" i="14"/>
  <c r="G24" i="14" s="1"/>
  <c r="F14" i="14"/>
  <c r="G14" i="14"/>
  <c r="F25" i="14"/>
  <c r="G25" i="14" s="1"/>
  <c r="F4" i="14"/>
  <c r="G4" i="14" s="1"/>
  <c r="K6" i="14"/>
  <c r="L6" i="14" s="1"/>
  <c r="K5" i="14"/>
  <c r="L5" i="14" s="1"/>
  <c r="K6" i="13"/>
  <c r="K5" i="13"/>
  <c r="F5" i="13"/>
  <c r="G5" i="13" s="1"/>
  <c r="F6" i="13"/>
  <c r="G6" i="13" s="1"/>
  <c r="F7" i="13"/>
  <c r="G7" i="13" s="1"/>
  <c r="F8" i="13"/>
  <c r="G8" i="13" s="1"/>
  <c r="F9" i="13"/>
  <c r="G9" i="13" s="1"/>
  <c r="F10" i="13"/>
  <c r="G10" i="13" s="1"/>
  <c r="F11" i="13"/>
  <c r="G11" i="13" s="1"/>
  <c r="F12" i="13"/>
  <c r="G12" i="13" s="1"/>
  <c r="F13" i="13"/>
  <c r="G13" i="13" s="1"/>
  <c r="F14" i="13"/>
  <c r="G14" i="13" s="1"/>
  <c r="F15" i="13"/>
  <c r="G15" i="13" s="1"/>
  <c r="F16" i="13"/>
  <c r="G16" i="13" s="1"/>
  <c r="F17" i="13"/>
  <c r="G17" i="13" s="1"/>
  <c r="F18" i="13"/>
  <c r="G18" i="13" s="1"/>
  <c r="F19" i="13"/>
  <c r="G19" i="13" s="1"/>
  <c r="F20" i="13"/>
  <c r="G20" i="13" s="1"/>
  <c r="F21" i="13"/>
  <c r="G21" i="13" s="1"/>
  <c r="F22" i="13"/>
  <c r="G22" i="13" s="1"/>
  <c r="F23" i="13"/>
  <c r="G23" i="13" s="1"/>
  <c r="F24" i="13"/>
  <c r="G24" i="13" s="1"/>
  <c r="F25" i="13"/>
  <c r="G25" i="13" s="1"/>
  <c r="F4" i="13"/>
  <c r="G4" i="13" s="1"/>
  <c r="H8" i="16" l="1"/>
  <c r="H6" i="16"/>
  <c r="H4" i="16"/>
  <c r="H2" i="16"/>
  <c r="W8" i="12"/>
  <c r="W17" i="11" s="1"/>
  <c r="W7" i="12"/>
  <c r="W16" i="11" s="1"/>
  <c r="V17" i="11"/>
  <c r="V16" i="11"/>
  <c r="W15" i="11"/>
  <c r="W14" i="11"/>
  <c r="V3" i="13"/>
  <c r="V4" i="13"/>
  <c r="V5" i="13"/>
  <c r="V2" i="13"/>
  <c r="U3" i="13"/>
  <c r="U4" i="13"/>
  <c r="U5" i="13"/>
  <c r="U2" i="13"/>
  <c r="F17" i="16"/>
  <c r="F26" i="2"/>
  <c r="D26" i="2" s="1"/>
  <c r="F25" i="2"/>
  <c r="D25" i="2" s="1"/>
  <c r="E25" i="2" s="1"/>
  <c r="F24" i="2"/>
  <c r="D24" i="2" s="1"/>
  <c r="F23" i="2"/>
  <c r="D23" i="2" s="1"/>
  <c r="F22" i="2"/>
  <c r="D22" i="2"/>
  <c r="K22" i="2" s="1"/>
  <c r="F21" i="2"/>
  <c r="D21" i="2" s="1"/>
  <c r="E21" i="2" s="1"/>
  <c r="F17" i="2"/>
  <c r="D17" i="2" s="1"/>
  <c r="F16" i="2"/>
  <c r="D16" i="2" s="1"/>
  <c r="F15" i="2"/>
  <c r="D15" i="2" s="1"/>
  <c r="E15" i="2" s="1"/>
  <c r="F14" i="2"/>
  <c r="D14" i="2" s="1"/>
  <c r="F13" i="2"/>
  <c r="D13" i="2" s="1"/>
  <c r="F12" i="2"/>
  <c r="D12" i="2" s="1"/>
  <c r="E12" i="2"/>
  <c r="G12" i="2" s="1"/>
  <c r="H12" i="2" s="1"/>
  <c r="E17" i="2"/>
  <c r="E14" i="2"/>
  <c r="G14" i="2" s="1"/>
  <c r="H14" i="2" s="1"/>
  <c r="L14" i="2" s="1"/>
  <c r="E13" i="2" l="1"/>
  <c r="G13" i="2" s="1"/>
  <c r="H13" i="2" s="1"/>
  <c r="J13" i="2" s="1"/>
  <c r="K13" i="2"/>
  <c r="L12" i="2"/>
  <c r="J12" i="2"/>
  <c r="K24" i="2"/>
  <c r="E24" i="2"/>
  <c r="L13" i="2"/>
  <c r="I13" i="2"/>
  <c r="G16" i="2"/>
  <c r="H16" i="2" s="1"/>
  <c r="I16" i="2" s="1"/>
  <c r="K16" i="2"/>
  <c r="E16" i="2"/>
  <c r="G24" i="2"/>
  <c r="H24" i="2" s="1"/>
  <c r="K26" i="2"/>
  <c r="E26" i="2"/>
  <c r="G26" i="2" s="1"/>
  <c r="H26" i="2" s="1"/>
  <c r="K12" i="2"/>
  <c r="I12" i="2"/>
  <c r="J14" i="2"/>
  <c r="K14" i="2"/>
  <c r="K17" i="2"/>
  <c r="G17" i="2"/>
  <c r="H17" i="2" s="1"/>
  <c r="K25" i="2"/>
  <c r="G25" i="2"/>
  <c r="H25" i="2" s="1"/>
  <c r="L25" i="2" s="1"/>
  <c r="J25" i="2"/>
  <c r="I14" i="2"/>
  <c r="G15" i="2"/>
  <c r="H15" i="2" s="1"/>
  <c r="L15" i="2" s="1"/>
  <c r="K15" i="2"/>
  <c r="K21" i="2"/>
  <c r="G21" i="2"/>
  <c r="H21" i="2" s="1"/>
  <c r="E23" i="2"/>
  <c r="G23" i="2" s="1"/>
  <c r="H23" i="2" s="1"/>
  <c r="L23" i="2" s="1"/>
  <c r="K23" i="2"/>
  <c r="E22" i="2"/>
  <c r="G22" i="2" s="1"/>
  <c r="H22" i="2" s="1"/>
  <c r="J15" i="2" l="1"/>
  <c r="I15" i="2"/>
  <c r="L26" i="2"/>
  <c r="I26" i="2"/>
  <c r="J26" i="2"/>
  <c r="L22" i="2"/>
  <c r="J22" i="2"/>
  <c r="I22" i="2"/>
  <c r="I24" i="2"/>
  <c r="L24" i="2"/>
  <c r="J24" i="2"/>
  <c r="J21" i="2"/>
  <c r="L21" i="2"/>
  <c r="I21" i="2"/>
  <c r="L17" i="2"/>
  <c r="I17" i="2"/>
  <c r="J17" i="2"/>
  <c r="L16" i="2"/>
  <c r="J16" i="2"/>
  <c r="J23" i="2"/>
  <c r="I23" i="2"/>
  <c r="I25" i="2"/>
</calcChain>
</file>

<file path=xl/sharedStrings.xml><?xml version="1.0" encoding="utf-8"?>
<sst xmlns="http://schemas.openxmlformats.org/spreadsheetml/2006/main" count="563" uniqueCount="266">
  <si>
    <t>Complete</t>
  </si>
  <si>
    <t>1-4999</t>
  </si>
  <si>
    <t>5000-9999</t>
  </si>
  <si>
    <t>10000-14999</t>
  </si>
  <si>
    <t>15000-19999</t>
  </si>
  <si>
    <t>20000+</t>
  </si>
  <si>
    <t>No support</t>
  </si>
  <si>
    <t>Any support</t>
  </si>
  <si>
    <t>Not complete</t>
  </si>
  <si>
    <t>Average income per semester ($)</t>
  </si>
  <si>
    <t>p_hat</t>
  </si>
  <si>
    <t>1-p_hat</t>
  </si>
  <si>
    <t>n</t>
  </si>
  <si>
    <t>SE</t>
  </si>
  <si>
    <t>Error Margin</t>
  </si>
  <si>
    <t>Lower margin</t>
  </si>
  <si>
    <t>Upper margin</t>
  </si>
  <si>
    <t>Percentage</t>
  </si>
  <si>
    <t>Error margin</t>
  </si>
  <si>
    <t>Percentage complete</t>
  </si>
  <si>
    <t>Full time</t>
  </si>
  <si>
    <t xml:space="preserve">0 jobs </t>
  </si>
  <si>
    <t>1 job</t>
  </si>
  <si>
    <t>2-3 jobs</t>
  </si>
  <si>
    <t>4+ jobs</t>
  </si>
  <si>
    <t>Part time</t>
  </si>
  <si>
    <t>No income support</t>
  </si>
  <si>
    <t>1-4,999</t>
  </si>
  <si>
    <t>5,000-9,999</t>
  </si>
  <si>
    <t>10,000-14,999</t>
  </si>
  <si>
    <t>15,000-19,999</t>
  </si>
  <si>
    <t>20,000+</t>
  </si>
  <si>
    <t>comp_rate</t>
  </si>
  <si>
    <t>count</t>
  </si>
  <si>
    <t>IRSAD</t>
  </si>
  <si>
    <t>payment_flag</t>
  </si>
  <si>
    <t>Income support - Other</t>
  </si>
  <si>
    <t>Income support - Study</t>
  </si>
  <si>
    <t>Number of obs</t>
  </si>
  <si>
    <t>=</t>
  </si>
  <si>
    <t>Margin</t>
  </si>
  <si>
    <t>Std. Err.</t>
  </si>
  <si>
    <t>z</t>
  </si>
  <si>
    <t>P&gt;z</t>
  </si>
  <si>
    <t>[95% Conf.</t>
  </si>
  <si>
    <t>Interval]</t>
  </si>
  <si>
    <t>Prob &gt; chi2</t>
  </si>
  <si>
    <t>Pseudo R2</t>
  </si>
  <si>
    <t>2 to 3</t>
  </si>
  <si>
    <t>4+</t>
  </si>
  <si>
    <t>se</t>
  </si>
  <si>
    <t>lower 95</t>
  </si>
  <si>
    <t>upper 95</t>
  </si>
  <si>
    <t>Upper</t>
  </si>
  <si>
    <t>Upper CI</t>
  </si>
  <si>
    <t>Lower CI</t>
  </si>
  <si>
    <t>Part-time</t>
  </si>
  <si>
    <t>Full-time</t>
  </si>
  <si>
    <t>Poisson regression</t>
  </si>
  <si>
    <t>Wald chi2(125)</t>
  </si>
  <si>
    <t>.</t>
  </si>
  <si>
    <t>Robust</t>
  </si>
  <si>
    <t>Unconditional</t>
  </si>
  <si>
    <t>Unadjusted</t>
  </si>
  <si>
    <t>comp</t>
  </si>
  <si>
    <t>IRR</t>
  </si>
  <si>
    <t>Std. Err.      z</t>
  </si>
  <si>
    <t>Contrast</t>
  </si>
  <si>
    <t>[95% Conf. Interval]</t>
  </si>
  <si>
    <t>Log pseudolikelihood</t>
  </si>
  <si>
    <t>1.payment_flag</t>
  </si>
  <si>
    <t>Variables matched on</t>
  </si>
  <si>
    <t>age_commence</t>
  </si>
  <si>
    <t>.0057601   121.52</t>
  </si>
  <si>
    <t>1 vs 0</t>
  </si>
  <si>
    <t>.0461025      .07439</t>
  </si>
  <si>
    <t xml:space="preserve"> [1] "ter_bin"                           </t>
  </si>
  <si>
    <t>age_2</t>
  </si>
  <si>
    <t>.0047338   160.59</t>
  </si>
  <si>
    <t xml:space="preserve"> [2] "inst_size"                         </t>
  </si>
  <si>
    <t>age_3</t>
  </si>
  <si>
    <t xml:space="preserve"> [3] "STEM"                              </t>
  </si>
  <si>
    <t>eftsl_avg</t>
  </si>
  <si>
    <t xml:space="preserve"> [4] "RA1_bin"                           </t>
  </si>
  <si>
    <t>income_ave_sem</t>
  </si>
  <si>
    <t xml:space="preserve"> [5] "grouped_inc_ave_sem"               </t>
  </si>
  <si>
    <t xml:space="preserve"> [6] "age_groups"                        </t>
  </si>
  <si>
    <t>modal_attendance_mode_n</t>
  </si>
  <si>
    <t xml:space="preserve"> [7] "modal_attendance_mode"             </t>
  </si>
  <si>
    <t xml:space="preserve"> [8] "gap_year_flag_binary"              </t>
  </si>
  <si>
    <t xml:space="preserve"> [9] "IRSAD_bin"                         </t>
  </si>
  <si>
    <t xml:space="preserve">[10] "disability_flag_during_study"      </t>
  </si>
  <si>
    <t>count_parents_uni_n</t>
  </si>
  <si>
    <t xml:space="preserve">[11] "Gender_binary"                     </t>
  </si>
  <si>
    <t>[12] "chronic_services_flag_during_study"</t>
  </si>
  <si>
    <t xml:space="preserve">[13] "mh_services_flag_during_study"  </t>
  </si>
  <si>
    <t>1.mh_services_flag_during_study</t>
  </si>
  <si>
    <t>1.chronic_services_flag_during_stu</t>
  </si>
  <si>
    <t>1.disability_flag_during_study</t>
  </si>
  <si>
    <t>irsad_n</t>
  </si>
  <si>
    <t>gender_binary_n</t>
  </si>
  <si>
    <t>Male</t>
  </si>
  <si>
    <t>eng_cob</t>
  </si>
  <si>
    <t>Non-english speaking</t>
  </si>
  <si>
    <t>Other_English_Speaking</t>
  </si>
  <si>
    <t>foe_2_n</t>
  </si>
  <si>
    <t>language_spoken_at_home_n</t>
  </si>
  <si>
    <t>2.Non-English</t>
  </si>
  <si>
    <t>gap_year_flag_n</t>
  </si>
  <si>
    <t>No gap</t>
  </si>
  <si>
    <t>ter_bin_n</t>
  </si>
  <si>
    <t>68-73</t>
  </si>
  <si>
    <t>74-78</t>
  </si>
  <si>
    <t>79-82</t>
  </si>
  <si>
    <t>83-86</t>
  </si>
  <si>
    <t>87-90</t>
  </si>
  <si>
    <t>91-93</t>
  </si>
  <si>
    <t>94-97</t>
  </si>
  <si>
    <t>98-100</t>
  </si>
  <si>
    <t>&lt;=60</t>
  </si>
  <si>
    <t>Miss</t>
  </si>
  <si>
    <t>VET_compl</t>
  </si>
  <si>
    <t>VET_incompl</t>
  </si>
  <si>
    <t>ra1_i</t>
  </si>
  <si>
    <t>institution_n</t>
  </si>
  <si>
    <t>_cons</t>
  </si>
  <si>
    <t>Wald chi2(61)</t>
  </si>
  <si>
    <t>Matching variables</t>
  </si>
  <si>
    <t>.0018692    .1467213</t>
  </si>
  <si>
    <t xml:space="preserve"> [1] "inst_size"                         </t>
  </si>
  <si>
    <t xml:space="preserve"> [2] "STEM"                              </t>
  </si>
  <si>
    <t xml:space="preserve"> [3] "RA1_bin"                           </t>
  </si>
  <si>
    <t xml:space="preserve"> [4] "grouped_inc_ave_sem"               </t>
  </si>
  <si>
    <t xml:space="preserve"> [5] "age_groups"                        </t>
  </si>
  <si>
    <t xml:space="preserve"> [6] "IRSAD_bin"                         </t>
  </si>
  <si>
    <t xml:space="preserve"> [7] "disability_flag_during_study"      </t>
  </si>
  <si>
    <t xml:space="preserve"> [8] "Gender_binary"                     </t>
  </si>
  <si>
    <t xml:space="preserve"> [9] "mh_services_flag_during_study"     </t>
  </si>
  <si>
    <t>[10] "chronic_services_flag_during_study"</t>
  </si>
  <si>
    <t>[11] "language_spoken_at_home"</t>
  </si>
  <si>
    <t>ATE</t>
  </si>
  <si>
    <t>Lower</t>
  </si>
  <si>
    <t>Count</t>
  </si>
  <si>
    <t>matching variables</t>
  </si>
  <si>
    <t>1 to 2</t>
  </si>
  <si>
    <t xml:space="preserve">[1] "ter_bin"                           </t>
  </si>
  <si>
    <t>3 to 5</t>
  </si>
  <si>
    <t xml:space="preserve"> [2] "count_parents_uni"                 </t>
  </si>
  <si>
    <t>6 to 8</t>
  </si>
  <si>
    <t xml:space="preserve"> [3] "Gender_binary"                     </t>
  </si>
  <si>
    <t>9 to 10</t>
  </si>
  <si>
    <t xml:space="preserve"> [4] "language_spoken_at_home"           </t>
  </si>
  <si>
    <t xml:space="preserve"> [5] "gap_year_flag_binary"              </t>
  </si>
  <si>
    <t xml:space="preserve"> [6] "mh_services_flag_during_study"     </t>
  </si>
  <si>
    <t xml:space="preserve"> [7] "inst_size"                         </t>
  </si>
  <si>
    <t xml:space="preserve"> [8] "STEM"                              </t>
  </si>
  <si>
    <t xml:space="preserve"> [9] "grouped_inc_ave_sem"               </t>
  </si>
  <si>
    <t xml:space="preserve">[10] "age_groups"                        </t>
  </si>
  <si>
    <t xml:space="preserve">[11] "modal_attendance_mode"             </t>
  </si>
  <si>
    <t xml:space="preserve">[12] "ever_indigenous_person"            </t>
  </si>
  <si>
    <t xml:space="preserve">[13] "gap_year_flag_binary"              </t>
  </si>
  <si>
    <t xml:space="preserve">[14] "disability_flag_during_study"      </t>
  </si>
  <si>
    <t xml:space="preserve">[15] "Gender_binary"                     </t>
  </si>
  <si>
    <t>[16] "chronic_services_flag_during_study"</t>
  </si>
  <si>
    <t>[17] "mh_services_flag_during_study"</t>
  </si>
  <si>
    <t>did not match due to low sample</t>
  </si>
  <si>
    <t>age_groupings</t>
  </si>
  <si>
    <t>25-29</t>
  </si>
  <si>
    <t>30-34</t>
  </si>
  <si>
    <t>35-39</t>
  </si>
  <si>
    <t>40+</t>
  </si>
  <si>
    <t>For AUSTUDY recipients in 2016</t>
  </si>
  <si>
    <t>no</t>
  </si>
  <si>
    <t>yes</t>
  </si>
  <si>
    <t>Child caring responsibilities</t>
  </si>
  <si>
    <t>Dependent children</t>
  </si>
  <si>
    <t>Both</t>
  </si>
  <si>
    <t>Predictive margins</t>
  </si>
  <si>
    <t>Number</t>
  </si>
  <si>
    <t>of</t>
  </si>
  <si>
    <t>obs     =</t>
  </si>
  <si>
    <t>Delta-method</t>
  </si>
  <si>
    <t>Model VCE    : OIM</t>
  </si>
  <si>
    <t>Expression   : Predicted mean speed, predict()</t>
  </si>
  <si>
    <t>Std.</t>
  </si>
  <si>
    <t>Err.</t>
  </si>
  <si>
    <t xml:space="preserve">payment_flag </t>
  </si>
  <si>
    <t>Number of obs     =      1,889</t>
  </si>
  <si>
    <t>Full-time students</t>
  </si>
  <si>
    <t>Proportion</t>
  </si>
  <si>
    <t>Youth allowance payment</t>
  </si>
  <si>
    <t>No study payment</t>
  </si>
  <si>
    <t>Austudy payment</t>
  </si>
  <si>
    <t>"age_groups"</t>
  </si>
  <si>
    <t>"count_parents_uni"</t>
  </si>
  <si>
    <t>"inst_size"</t>
  </si>
  <si>
    <t>"RA1_bin"</t>
  </si>
  <si>
    <t>"STEM"</t>
  </si>
  <si>
    <t>"IRSAD_bin"</t>
  </si>
  <si>
    <t>ATEs</t>
  </si>
  <si>
    <t>Descriptives</t>
  </si>
  <si>
    <t>mean completion rates by IRSAD and student support status,
 full-time students only, indigenous students removed,
 non-student payment recipients removed</t>
  </si>
  <si>
    <t>IRSAD: Area based SES measure developed by the ABS, -1 indicates missing</t>
  </si>
  <si>
    <t>payment_flag: indicates whether a student received Austudy(25 and over) or youth allowance (under 25's)</t>
  </si>
  <si>
    <t>Across all IRSAD</t>
  </si>
  <si>
    <t>low count</t>
  </si>
  <si>
    <t>CIs</t>
  </si>
  <si>
    <t>Descriptive completion rates by youth allowance study status and parents education level</t>
  </si>
  <si>
    <t>non_student_payment_flag removed</t>
  </si>
  <si>
    <t>part-timers removed</t>
  </si>
  <si>
    <t>under 25's only</t>
  </si>
  <si>
    <t>count_parents_uni:</t>
  </si>
  <si>
    <t>number of parents with tertiary education [0-2], -1 indicates missing</t>
  </si>
  <si>
    <t>payment_flag:</t>
  </si>
  <si>
    <t>flag if a student received youth allowance throughout their undergraduate</t>
  </si>
  <si>
    <t>comp_rate:</t>
  </si>
  <si>
    <t>completion rate</t>
  </si>
  <si>
    <t>count:</t>
  </si>
  <si>
    <t>se:</t>
  </si>
  <si>
    <t>standard error</t>
  </si>
  <si>
    <t>95% lower:</t>
  </si>
  <si>
    <t>95% lower confidence interval</t>
  </si>
  <si>
    <t>95% upper:</t>
  </si>
  <si>
    <t>95% upper confidence interval</t>
  </si>
  <si>
    <t>count_parents_uni</t>
  </si>
  <si>
    <t>Causal inference for the effect of student payments (YA, AUSTUDY, ABSTUDY) for part-time students.</t>
  </si>
  <si>
    <t>non_student_payments removed</t>
  </si>
  <si>
    <t>"ter_bin"</t>
  </si>
  <si>
    <t>student_payment_flag</t>
  </si>
  <si>
    <t>-.0456311    .0055805</t>
  </si>
  <si>
    <t>"grouped_inc_ave_sem"</t>
  </si>
  <si>
    <t>1 
(lowest)</t>
  </si>
  <si>
    <t>10 
(highest)</t>
  </si>
  <si>
    <t>Descriptives for Any payment by IRSAD</t>
  </si>
  <si>
    <t>No parents with a bachelor degree or higher</t>
  </si>
  <si>
    <t>One parent with a bachelor degree or higher</t>
  </si>
  <si>
    <t>Both parents with a bachelor degree or higher</t>
  </si>
  <si>
    <t>Missing information</t>
  </si>
  <si>
    <t>No job</t>
  </si>
  <si>
    <t>Any job</t>
  </si>
  <si>
    <t>Part-time students</t>
  </si>
  <si>
    <t>1 - 4,999</t>
  </si>
  <si>
    <t>15,000 - 19,999</t>
  </si>
  <si>
    <t>5,000 - 9,999</t>
  </si>
  <si>
    <t>10,000 - 14,999</t>
  </si>
  <si>
    <t>20,000 +</t>
  </si>
  <si>
    <t>Not working</t>
  </si>
  <si>
    <t>Working</t>
  </si>
  <si>
    <t>Income support</t>
  </si>
  <si>
    <t>Source: Multi-Agency Data Integration Project, custom analytical extracts using Personal Income Tax and PAYG payment summary data linked to student records.</t>
  </si>
  <si>
    <t>Notes: For part-time students, the nine year completion rate is around ten percentage points higher than their six-year completion rate. Error bars are 95 per cent confidence intervals.  Definitions are contained in the Data and Methodology section. Count = 50,543</t>
  </si>
  <si>
    <t>Job flag</t>
  </si>
  <si>
    <t>Completion rate</t>
  </si>
  <si>
    <t>Confidence Intervals</t>
  </si>
  <si>
    <t>The impact of working/income on six-year bachelor degree completion rates, by study load, 2011-16</t>
  </si>
  <si>
    <t>Number of jobs per annum</t>
  </si>
  <si>
    <t>Study load</t>
  </si>
  <si>
    <t>Confidence intervals</t>
  </si>
  <si>
    <t>Notes: For part-time students, the nine year completion rate is around ten percentage points higher than their six-year completion rate. Error bars are 95 per cent confidence intervals.  Definitions are contained in the Data and Methodology section. Count = 118.985</t>
  </si>
  <si>
    <t>Income group</t>
  </si>
  <si>
    <t xml:space="preserve">Notes: For part-time students, the nine year completion rate is around ten percentage points higher than their six-year completion rate. Error bars are 95 per cent confidence intervals.  Definitions are contained in the Data and Methodology section. </t>
  </si>
  <si>
    <t>Bachelor degree students, by study load, working and income support status, 2015-16</t>
  </si>
  <si>
    <t>Work flag</t>
  </si>
  <si>
    <t>Source: Multi-Agency Data Integration Project, custom analytical extracts.</t>
  </si>
  <si>
    <t>Notes: The population includes all Commonwealth supported students who commenced a bachelor degree (course types: 9, 10) (excluding Open University Australia courses) that studied in both six-month periods of the financial year. A full-time student was defined as having an Equivalent Full Time Study Load (EFTSL) greater than or equal to 0.75. A part-time student was defined as having an EFTSL 0.049&gt;0.75. Only students who studied (EFTSL&gt;0.049) in both semesters in each financial year were counted. Count = 481,690.</t>
  </si>
  <si>
    <t>Number of jobs held by bachelor degree students and corresponding median annual disposable incomes, by study load,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</si>
</sst>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00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00000"/>
      <name val="Consolas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87DB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9" fontId="2" fillId="0" borderId="0" applyFont="0" applyFill="0" applyBorder="0" applyAlignment="0" applyProtection="0"/>
    <xf numFmtId="0" fontId="5" fillId="7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4" applyNumberFormat="0" applyAlignment="0" applyProtection="0"/>
    <xf numFmtId="0" fontId="13" fillId="11" borderId="5" applyNumberFormat="0" applyAlignment="0" applyProtection="0"/>
    <xf numFmtId="0" fontId="14" fillId="11" borderId="4" applyNumberFormat="0" applyAlignment="0" applyProtection="0"/>
    <xf numFmtId="0" fontId="15" fillId="0" borderId="6" applyNumberFormat="0" applyFill="0" applyAlignment="0" applyProtection="0"/>
    <xf numFmtId="0" fontId="16" fillId="12" borderId="7" applyNumberFormat="0" applyAlignment="0" applyProtection="0"/>
    <xf numFmtId="0" fontId="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8" fillId="37" borderId="0" applyNumberFormat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0" fillId="0" borderId="0"/>
    <xf numFmtId="0" fontId="22" fillId="13" borderId="8" applyNumberFormat="0" applyFont="0" applyAlignment="0" applyProtection="0"/>
    <xf numFmtId="0" fontId="25" fillId="0" borderId="0" applyNumberFormat="0" applyFill="0" applyBorder="0" applyAlignment="0" applyProtection="0"/>
  </cellStyleXfs>
  <cellXfs count="40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0" fillId="5" borderId="0" xfId="0" applyFill="1"/>
    <xf numFmtId="49" fontId="0" fillId="0" borderId="0" xfId="0" applyNumberFormat="1" applyFill="1"/>
    <xf numFmtId="0" fontId="0" fillId="0" borderId="0" xfId="0"/>
    <xf numFmtId="9" fontId="0" fillId="0" borderId="0" xfId="1" applyFont="1"/>
    <xf numFmtId="0" fontId="1" fillId="0" borderId="0" xfId="0" applyFont="1"/>
    <xf numFmtId="0" fontId="3" fillId="0" borderId="0" xfId="0" applyFont="1"/>
    <xf numFmtId="0" fontId="0" fillId="0" borderId="0" xfId="0"/>
    <xf numFmtId="3" fontId="0" fillId="0" borderId="0" xfId="0" applyNumberFormat="1"/>
    <xf numFmtId="11" fontId="0" fillId="0" borderId="0" xfId="0" applyNumberFormat="1"/>
    <xf numFmtId="0" fontId="5" fillId="7" borderId="0" xfId="2"/>
    <xf numFmtId="0" fontId="6" fillId="0" borderId="0" xfId="0" applyFont="1" applyAlignment="1">
      <alignment vertical="center"/>
    </xf>
    <xf numFmtId="0" fontId="6" fillId="6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6" fillId="0" borderId="0" xfId="0" applyFont="1"/>
    <xf numFmtId="0" fontId="0" fillId="38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27" fillId="39" borderId="0" xfId="0" applyFont="1" applyFill="1" applyAlignment="1">
      <alignment vertical="top"/>
    </xf>
    <xf numFmtId="0" fontId="28" fillId="0" borderId="0" xfId="0" applyFont="1" applyAlignment="1">
      <alignment vertical="center"/>
    </xf>
    <xf numFmtId="0" fontId="0" fillId="39" borderId="0" xfId="0" applyFill="1"/>
    <xf numFmtId="0" fontId="0" fillId="0" borderId="0" xfId="0" applyFill="1"/>
    <xf numFmtId="0" fontId="2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</cellXfs>
  <cellStyles count="5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1" xr:uid="{00000000-0005-0000-0000-00001C000000}"/>
    <cellStyle name="Explanatory Text" xfId="15" builtinId="53" customBuiltin="1"/>
    <cellStyle name="Good" xfId="2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13" xfId="42" xr:uid="{00000000-0005-0000-0000-000024000000}"/>
    <cellStyle name="Hyperlink 4" xfId="43" xr:uid="{00000000-0005-0000-0000-000025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 2" xfId="44" xr:uid="{00000000-0005-0000-0000-00002A000000}"/>
    <cellStyle name="Normal 2" xfId="45" xr:uid="{00000000-0005-0000-0000-00002B000000}"/>
    <cellStyle name="Normal 2 2" xfId="46" xr:uid="{00000000-0005-0000-0000-00002C000000}"/>
    <cellStyle name="Normal 2 2 4 4" xfId="47" xr:uid="{00000000-0005-0000-0000-00002D000000}"/>
    <cellStyle name="Normal 2 2 5" xfId="48" xr:uid="{00000000-0005-0000-0000-00002E000000}"/>
    <cellStyle name="Normal 2 8" xfId="49" xr:uid="{00000000-0005-0000-0000-00002F000000}"/>
    <cellStyle name="Normal 3" xfId="50" xr:uid="{00000000-0005-0000-0000-000030000000}"/>
    <cellStyle name="Normal 30" xfId="51" xr:uid="{00000000-0005-0000-0000-000031000000}"/>
    <cellStyle name="Note 2" xfId="52" xr:uid="{00000000-0005-0000-0000-000032000000}"/>
    <cellStyle name="Output" xfId="10" builtinId="21" customBuiltin="1"/>
    <cellStyle name="Percent" xfId="1" builtinId="5"/>
    <cellStyle name="Title 2" xfId="53" xr:uid="{00000000-0005-0000-0000-000035000000}"/>
    <cellStyle name="Total" xfId="16" builtinId="25" customBuiltin="1"/>
    <cellStyle name="Warning Text" xfId="14" builtinId="11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numFmt numFmtId="30" formatCode="@"/>
    </dxf>
    <dxf>
      <fill>
        <patternFill>
          <bgColor rgb="FF7BBAEE"/>
        </patternFill>
      </fill>
    </dxf>
    <dxf>
      <font>
        <color theme="0"/>
      </font>
      <fill>
        <patternFill>
          <bgColor rgb="FF287DB2"/>
        </patternFill>
      </fill>
    </dxf>
  </dxfs>
  <tableStyles count="1" defaultTableStyle="TableStyleMedium2" defaultPivotStyle="PivotStyleLight16">
    <tableStyle name="Table Style 2" pivot="0" count="2" xr9:uid="{F99A3AB9-BB0B-47EC-8F02-2571BB51A8DA}">
      <tableStyleElement type="headerRow" dxfId="4"/>
      <tableStyleElement type="firstRowStripe" dxfId="3"/>
    </tableStyle>
  </tableStyles>
  <colors>
    <mruColors>
      <color rgb="FF287DB2"/>
      <color rgb="FFB9B9BE"/>
      <color rgb="FF999AA0"/>
      <color rgb="FF7B7C83"/>
      <color rgb="FF5F6369"/>
      <color rgb="FFB4D8EE"/>
      <color rgb="FF7BBAE1"/>
      <color rgb="FF3A98D2"/>
      <color rgb="FF343741"/>
      <color rgb="FF5828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214479166666667"/>
          <c:y val="0.20358090277777777"/>
          <c:w val="0.62603541666666662"/>
          <c:h val="0.776857638888888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66006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87D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1B-4BA4-B4C4-EA34C7C2D299}"/>
              </c:ext>
            </c:extLst>
          </c:dPt>
          <c:dPt>
            <c:idx val="1"/>
            <c:invertIfNegative val="0"/>
            <c:bubble3D val="0"/>
            <c:spPr>
              <a:solidFill>
                <a:srgbClr val="287D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1B-4BA4-B4C4-EA34C7C2D299}"/>
              </c:ext>
            </c:extLst>
          </c:dPt>
          <c:dPt>
            <c:idx val="2"/>
            <c:invertIfNegative val="0"/>
            <c:bubble3D val="0"/>
            <c:spPr>
              <a:solidFill>
                <a:srgbClr val="7BBA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31B-4BA4-B4C4-EA34C7C2D299}"/>
              </c:ext>
            </c:extLst>
          </c:dPt>
          <c:dPt>
            <c:idx val="3"/>
            <c:invertIfNegative val="0"/>
            <c:bubble3D val="0"/>
            <c:spPr>
              <a:solidFill>
                <a:srgbClr val="7BBA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1B-4BA4-B4C4-EA34C7C2D299}"/>
              </c:ext>
            </c:extLst>
          </c:dPt>
          <c:dLbls>
            <c:dLbl>
              <c:idx val="0"/>
              <c:layout>
                <c:manualLayout>
                  <c:x val="-7.8475955997272459E-2"/>
                  <c:y val="6.31911532385454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1B-4BA4-B4C4-EA34C7C2D299}"/>
                </c:ext>
              </c:extLst>
            </c:dLbl>
            <c:dLbl>
              <c:idx val="1"/>
              <c:layout>
                <c:manualLayout>
                  <c:x val="-8.0008689512844192E-2"/>
                  <c:y val="-1.15849109305205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1B-4BA4-B4C4-EA34C7C2D299}"/>
                </c:ext>
              </c:extLst>
            </c:dLbl>
            <c:dLbl>
              <c:idx val="2"/>
              <c:layout>
                <c:manualLayout>
                  <c:x val="-9.07378241218463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1B-4BA4-B4C4-EA34C7C2D299}"/>
                </c:ext>
              </c:extLst>
            </c:dLbl>
            <c:dLbl>
              <c:idx val="3"/>
              <c:layout>
                <c:manualLayout>
                  <c:x val="-7.3877755450557275E-2"/>
                  <c:y val="3.159557661927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1B-4BA4-B4C4-EA34C7C2D29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'Youth allowance ATE'!$W$14:$W$17</c:f>
                <c:numCache>
                  <c:formatCode>General</c:formatCode>
                  <c:ptCount val="4"/>
                  <c:pt idx="0">
                    <c:v>1.1289600000000011E-2</c:v>
                  </c:pt>
                  <c:pt idx="1">
                    <c:v>9.2780000000000085E-3</c:v>
                  </c:pt>
                  <c:pt idx="2">
                    <c:v>6.0015299999999994E-2</c:v>
                  </c:pt>
                  <c:pt idx="3">
                    <c:v>4.6779899999999985E-2</c:v>
                  </c:pt>
                </c:numCache>
              </c:numRef>
            </c:plus>
            <c:minus>
              <c:numRef>
                <c:f>'Youth allowance ATE'!$W$14:$W$17</c:f>
                <c:numCache>
                  <c:formatCode>General</c:formatCode>
                  <c:ptCount val="4"/>
                  <c:pt idx="0">
                    <c:v>1.1289600000000011E-2</c:v>
                  </c:pt>
                  <c:pt idx="1">
                    <c:v>9.2780000000000085E-3</c:v>
                  </c:pt>
                  <c:pt idx="2">
                    <c:v>6.0015299999999994E-2</c:v>
                  </c:pt>
                  <c:pt idx="3">
                    <c:v>4.6779899999999985E-2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'Youth allowance ATE'!$U$14:$U$17</c:f>
              <c:strCache>
                <c:ptCount val="4"/>
                <c:pt idx="0">
                  <c:v>No study payment</c:v>
                </c:pt>
                <c:pt idx="1">
                  <c:v>Youth allowance payment</c:v>
                </c:pt>
                <c:pt idx="2">
                  <c:v>No study payment</c:v>
                </c:pt>
                <c:pt idx="3">
                  <c:v>Austudy payment</c:v>
                </c:pt>
              </c:strCache>
            </c:strRef>
          </c:cat>
          <c:val>
            <c:numRef>
              <c:f>'Youth allowance ATE'!$V$14:$V$17</c:f>
              <c:numCache>
                <c:formatCode>0%</c:formatCode>
                <c:ptCount val="4"/>
                <c:pt idx="0">
                  <c:v>0.69995359999999995</c:v>
                </c:pt>
                <c:pt idx="1">
                  <c:v>0.76019990000000004</c:v>
                </c:pt>
                <c:pt idx="2">
                  <c:v>0.57217320000000005</c:v>
                </c:pt>
                <c:pt idx="3">
                  <c:v>0.64646840000000005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1B-4BA4-B4C4-EA34C7C2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741887840"/>
        <c:axId val="741889480"/>
      </c:barChart>
      <c:catAx>
        <c:axId val="741887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5F636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889480"/>
        <c:crosses val="autoZero"/>
        <c:auto val="1"/>
        <c:lblAlgn val="ctr"/>
        <c:lblOffset val="100"/>
        <c:noMultiLvlLbl val="0"/>
      </c:catAx>
      <c:valAx>
        <c:axId val="741889480"/>
        <c:scaling>
          <c:orientation val="minMax"/>
          <c:max val="0.8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5F6369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>
                    <a:solidFill>
                      <a:srgbClr val="5F6369"/>
                    </a:solidFill>
                  </a:rPr>
                  <a:t>Six-year completion rate</a:t>
                </a:r>
              </a:p>
            </c:rich>
          </c:tx>
          <c:layout>
            <c:manualLayout>
              <c:xMode val="edge"/>
              <c:yMode val="edge"/>
              <c:x val="0.5425992433338420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rgbClr val="5F6369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5F636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88784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'YA by IRSAD'!$P$1</c:f>
              <c:strCache>
                <c:ptCount val="1"/>
                <c:pt idx="0">
                  <c:v>ATE</c:v>
                </c:pt>
              </c:strCache>
            </c:strRef>
          </c:tx>
          <c:spPr>
            <a:solidFill>
              <a:srgbClr val="287DB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'YA by IRSAD'!$Q$2:$Q$5</c:f>
                <c:numCache>
                  <c:formatCode>General</c:formatCode>
                  <c:ptCount val="4"/>
                  <c:pt idx="0">
                    <c:v>2.26658E-2</c:v>
                  </c:pt>
                  <c:pt idx="1">
                    <c:v>1.4287299999999999E-2</c:v>
                  </c:pt>
                  <c:pt idx="2">
                    <c:v>1.13426E-2</c:v>
                  </c:pt>
                  <c:pt idx="3">
                    <c:v>1.18888E-2</c:v>
                  </c:pt>
                </c:numCache>
              </c:numRef>
            </c:plus>
            <c:minus>
              <c:numRef>
                <c:f>'YA by IRSAD'!$Q$2:$Q$5</c:f>
                <c:numCache>
                  <c:formatCode>General</c:formatCode>
                  <c:ptCount val="4"/>
                  <c:pt idx="0">
                    <c:v>2.26658E-2</c:v>
                  </c:pt>
                  <c:pt idx="1">
                    <c:v>1.4287299999999999E-2</c:v>
                  </c:pt>
                  <c:pt idx="2">
                    <c:v>1.13426E-2</c:v>
                  </c:pt>
                  <c:pt idx="3">
                    <c:v>1.18888E-2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'YA by IRSAD'!$O$2:$O$5</c:f>
              <c:strCache>
                <c:ptCount val="4"/>
                <c:pt idx="0">
                  <c:v>1 to 2</c:v>
                </c:pt>
                <c:pt idx="1">
                  <c:v>3 to 5</c:v>
                </c:pt>
                <c:pt idx="2">
                  <c:v>6 to 8</c:v>
                </c:pt>
                <c:pt idx="3">
                  <c:v>9 to 10</c:v>
                </c:pt>
              </c:strCache>
            </c:strRef>
          </c:cat>
          <c:val>
            <c:numRef>
              <c:f>'YA by IRSAD'!$P$2:$P$5</c:f>
              <c:numCache>
                <c:formatCode>General</c:formatCode>
                <c:ptCount val="4"/>
                <c:pt idx="0">
                  <c:v>7.5244599999999995E-2</c:v>
                </c:pt>
                <c:pt idx="1">
                  <c:v>7.00263E-2</c:v>
                </c:pt>
                <c:pt idx="2">
                  <c:v>5.7005800000000002E-2</c:v>
                </c:pt>
                <c:pt idx="3">
                  <c:v>2.6591900000000002E-2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8-46B5-91E9-1826DE98E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5773520"/>
        <c:axId val="735775488"/>
      </c:barChart>
      <c:catAx>
        <c:axId val="73577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775488"/>
        <c:crosses val="autoZero"/>
        <c:auto val="1"/>
        <c:lblAlgn val="ctr"/>
        <c:lblOffset val="100"/>
        <c:noMultiLvlLbl val="0"/>
      </c:catAx>
      <c:valAx>
        <c:axId val="73577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77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68981481481482E-2"/>
          <c:y val="1.7638888888888888E-2"/>
          <c:w val="0.96766203703703701"/>
          <c:h val="0.65508645833333334"/>
        </c:manualLayout>
      </c:layout>
      <c:barChart>
        <c:barDir val="col"/>
        <c:grouping val="clustered"/>
        <c:varyColors val="0"/>
        <c:ser>
          <c:idx val="0"/>
          <c:order val="0"/>
          <c:tx>
            <c:v>No payment</c:v>
          </c:tx>
          <c:spPr>
            <a:solidFill>
              <a:srgbClr val="7BBAE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'YA by IRSAD'!$G$5:$G$14</c:f>
                <c:numCache>
                  <c:formatCode>General</c:formatCode>
                  <c:ptCount val="10"/>
                  <c:pt idx="0">
                    <c:v>4.5338838482913979E-2</c:v>
                  </c:pt>
                  <c:pt idx="1">
                    <c:v>3.3257424596073504E-2</c:v>
                  </c:pt>
                  <c:pt idx="2">
                    <c:v>3.1487222341097243E-2</c:v>
                  </c:pt>
                  <c:pt idx="3">
                    <c:v>2.7076531249860758E-2</c:v>
                  </c:pt>
                  <c:pt idx="4">
                    <c:v>2.5952292610385452E-2</c:v>
                  </c:pt>
                  <c:pt idx="5">
                    <c:v>2.3328780301579921E-2</c:v>
                  </c:pt>
                  <c:pt idx="6">
                    <c:v>2.1046817912958371E-2</c:v>
                  </c:pt>
                  <c:pt idx="7">
                    <c:v>1.904255125365395E-2</c:v>
                  </c:pt>
                  <c:pt idx="8">
                    <c:v>1.729645466751939E-2</c:v>
                  </c:pt>
                  <c:pt idx="9">
                    <c:v>1.5465507698478875E-2</c:v>
                  </c:pt>
                </c:numCache>
              </c:numRef>
            </c:plus>
            <c:minus>
              <c:numRef>
                <c:f>'YA by IRSAD'!$G$5:$G$14</c:f>
                <c:numCache>
                  <c:formatCode>General</c:formatCode>
                  <c:ptCount val="10"/>
                  <c:pt idx="0">
                    <c:v>4.5338838482913979E-2</c:v>
                  </c:pt>
                  <c:pt idx="1">
                    <c:v>3.3257424596073504E-2</c:v>
                  </c:pt>
                  <c:pt idx="2">
                    <c:v>3.1487222341097243E-2</c:v>
                  </c:pt>
                  <c:pt idx="3">
                    <c:v>2.7076531249860758E-2</c:v>
                  </c:pt>
                  <c:pt idx="4">
                    <c:v>2.5952292610385452E-2</c:v>
                  </c:pt>
                  <c:pt idx="5">
                    <c:v>2.3328780301579921E-2</c:v>
                  </c:pt>
                  <c:pt idx="6">
                    <c:v>2.1046817912958371E-2</c:v>
                  </c:pt>
                  <c:pt idx="7">
                    <c:v>1.904255125365395E-2</c:v>
                  </c:pt>
                  <c:pt idx="8">
                    <c:v>1.729645466751939E-2</c:v>
                  </c:pt>
                  <c:pt idx="9">
                    <c:v>1.5465507698478875E-2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'YA by IRSAD'!$B$5:$B$14</c:f>
              <c:strCache>
                <c:ptCount val="10"/>
                <c:pt idx="0">
                  <c:v>1 
(lowest)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 
(highest)</c:v>
                </c:pt>
              </c:strCache>
            </c:strRef>
          </c:cat>
          <c:val>
            <c:numRef>
              <c:f>'YA by IRSAD'!$D$5:$D$14</c:f>
              <c:numCache>
                <c:formatCode>General</c:formatCode>
                <c:ptCount val="10"/>
                <c:pt idx="0">
                  <c:v>0.58719646799116998</c:v>
                </c:pt>
                <c:pt idx="1">
                  <c:v>0.64528301886792505</c:v>
                </c:pt>
                <c:pt idx="2">
                  <c:v>0.66358381502890196</c:v>
                </c:pt>
                <c:pt idx="3">
                  <c:v>0.68221830985915499</c:v>
                </c:pt>
                <c:pt idx="4">
                  <c:v>0.66640378548895896</c:v>
                </c:pt>
                <c:pt idx="5">
                  <c:v>0.68618421052631595</c:v>
                </c:pt>
                <c:pt idx="6">
                  <c:v>0.71099887766554404</c:v>
                </c:pt>
                <c:pt idx="7">
                  <c:v>0.72671102661596998</c:v>
                </c:pt>
                <c:pt idx="8">
                  <c:v>0.75072825634623397</c:v>
                </c:pt>
                <c:pt idx="9">
                  <c:v>0.79601226993865004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3-43AC-8679-BC101DED6FDB}"/>
            </c:ext>
          </c:extLst>
        </c:ser>
        <c:ser>
          <c:idx val="1"/>
          <c:order val="1"/>
          <c:tx>
            <c:v>Study payment</c:v>
          </c:tx>
          <c:spPr>
            <a:solidFill>
              <a:srgbClr val="287DB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'YA by IRSAD'!$G$16:$G$25</c:f>
                <c:numCache>
                  <c:formatCode>General</c:formatCode>
                  <c:ptCount val="10"/>
                  <c:pt idx="0">
                    <c:v>1.7673841553838776E-2</c:v>
                  </c:pt>
                  <c:pt idx="1">
                    <c:v>1.4898006035094169E-2</c:v>
                  </c:pt>
                  <c:pt idx="2">
                    <c:v>1.4874382844834444E-2</c:v>
                  </c:pt>
                  <c:pt idx="3">
                    <c:v>1.4206521178675824E-2</c:v>
                  </c:pt>
                  <c:pt idx="4">
                    <c:v>1.3776847900591638E-2</c:v>
                  </c:pt>
                  <c:pt idx="5">
                    <c:v>1.3445421642556576E-2</c:v>
                  </c:pt>
                  <c:pt idx="6">
                    <c:v>1.2878618416613752E-2</c:v>
                  </c:pt>
                  <c:pt idx="7">
                    <c:v>1.2670498921126039E-2</c:v>
                  </c:pt>
                  <c:pt idx="8">
                    <c:v>1.1853171403720886E-2</c:v>
                  </c:pt>
                  <c:pt idx="9">
                    <c:v>1.1312149077934319E-2</c:v>
                  </c:pt>
                </c:numCache>
              </c:numRef>
            </c:plus>
            <c:minus>
              <c:numRef>
                <c:f>'YA by IRSAD'!$G$16:$G$25</c:f>
                <c:numCache>
                  <c:formatCode>General</c:formatCode>
                  <c:ptCount val="10"/>
                  <c:pt idx="0">
                    <c:v>1.7673841553838776E-2</c:v>
                  </c:pt>
                  <c:pt idx="1">
                    <c:v>1.4898006035094169E-2</c:v>
                  </c:pt>
                  <c:pt idx="2">
                    <c:v>1.4874382844834444E-2</c:v>
                  </c:pt>
                  <c:pt idx="3">
                    <c:v>1.4206521178675824E-2</c:v>
                  </c:pt>
                  <c:pt idx="4">
                    <c:v>1.3776847900591638E-2</c:v>
                  </c:pt>
                  <c:pt idx="5">
                    <c:v>1.3445421642556576E-2</c:v>
                  </c:pt>
                  <c:pt idx="6">
                    <c:v>1.2878618416613752E-2</c:v>
                  </c:pt>
                  <c:pt idx="7">
                    <c:v>1.2670498921126039E-2</c:v>
                  </c:pt>
                  <c:pt idx="8">
                    <c:v>1.1853171403720886E-2</c:v>
                  </c:pt>
                  <c:pt idx="9">
                    <c:v>1.1312149077934319E-2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'YA by IRSAD'!$B$16:$B$25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'YA by IRSAD'!$D$16:$D$25</c:f>
              <c:numCache>
                <c:formatCode>General</c:formatCode>
                <c:ptCount val="10"/>
                <c:pt idx="0">
                  <c:v>0.70810385523210095</c:v>
                </c:pt>
                <c:pt idx="1">
                  <c:v>0.72804201925882694</c:v>
                </c:pt>
                <c:pt idx="2">
                  <c:v>0.73215859030837005</c:v>
                </c:pt>
                <c:pt idx="3">
                  <c:v>0.73804347826087002</c:v>
                </c:pt>
                <c:pt idx="4">
                  <c:v>0.75059382422802801</c:v>
                </c:pt>
                <c:pt idx="5">
                  <c:v>0.759731889662284</c:v>
                </c:pt>
                <c:pt idx="6">
                  <c:v>0.77772227772227798</c:v>
                </c:pt>
                <c:pt idx="7">
                  <c:v>0.77934386391251498</c:v>
                </c:pt>
                <c:pt idx="8">
                  <c:v>0.78982154659616699</c:v>
                </c:pt>
                <c:pt idx="9">
                  <c:v>0.79912844988586795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3-43AC-8679-BC101DED6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423041384"/>
        <c:axId val="423042040"/>
      </c:barChart>
      <c:catAx>
        <c:axId val="423041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5F6369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400">
                    <a:solidFill>
                      <a:srgbClr val="5F6369"/>
                    </a:solidFill>
                  </a:rPr>
                  <a:t>Socio-Economic Index for Areas - Index of Relative Socio-economic Advantage and Disadvantage (deciles)</a:t>
                </a:r>
              </a:p>
            </c:rich>
          </c:tx>
          <c:layout>
            <c:manualLayout>
              <c:xMode val="edge"/>
              <c:yMode val="edge"/>
              <c:x val="0.14706423611111111"/>
              <c:y val="0.915311111111111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rgbClr val="5F6369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5F636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042040"/>
        <c:crosses val="autoZero"/>
        <c:auto val="1"/>
        <c:lblAlgn val="ctr"/>
        <c:lblOffset val="100"/>
        <c:noMultiLvlLbl val="0"/>
      </c:catAx>
      <c:valAx>
        <c:axId val="42304204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041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541936025522628E-2"/>
          <c:y val="0.89893368055555556"/>
          <c:w val="0.35420566734142422"/>
          <c:h val="0.10106631944444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29953703703706"/>
          <c:y val="8.819444444444444E-3"/>
          <c:w val="0.55670046296296283"/>
          <c:h val="0.90565138888888885"/>
        </c:manualLayout>
      </c:layout>
      <c:barChart>
        <c:barDir val="bar"/>
        <c:grouping val="clustered"/>
        <c:varyColors val="0"/>
        <c:ser>
          <c:idx val="1"/>
          <c:order val="0"/>
          <c:tx>
            <c:v>No payment</c:v>
          </c:tx>
          <c:spPr>
            <a:solidFill>
              <a:srgbClr val="7BBAE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'YA by parents'!$P$3:$P$5</c:f>
                <c:numCache>
                  <c:formatCode>General</c:formatCode>
                  <c:ptCount val="3"/>
                  <c:pt idx="0">
                    <c:v>1.1403910704460007E-2</c:v>
                  </c:pt>
                  <c:pt idx="1">
                    <c:v>1.3695845708182053E-2</c:v>
                  </c:pt>
                  <c:pt idx="2">
                    <c:v>1.2444693495816783E-2</c:v>
                  </c:pt>
                </c:numCache>
              </c:numRef>
            </c:plus>
            <c:minus>
              <c:numRef>
                <c:f>'YA by parents'!$P$3:$P$5</c:f>
                <c:numCache>
                  <c:formatCode>General</c:formatCode>
                  <c:ptCount val="3"/>
                  <c:pt idx="0">
                    <c:v>1.1403910704460007E-2</c:v>
                  </c:pt>
                  <c:pt idx="1">
                    <c:v>1.3695845708182053E-2</c:v>
                  </c:pt>
                  <c:pt idx="2">
                    <c:v>1.2444693495816783E-2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'YA by parents'!$L$3:$L$5</c:f>
              <c:numCache>
                <c:formatCode>General</c:formatCode>
                <c:ptCount val="3"/>
                <c:pt idx="0">
                  <c:v>0.663834951456311</c:v>
                </c:pt>
                <c:pt idx="1">
                  <c:v>0.72513473787359095</c:v>
                </c:pt>
                <c:pt idx="2">
                  <c:v>0.80709476954945603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4-4390-9FEE-DEE6D31F6666}"/>
            </c:ext>
          </c:extLst>
        </c:ser>
        <c:ser>
          <c:idx val="0"/>
          <c:order val="1"/>
          <c:tx>
            <c:v>Youth Allowance</c:v>
          </c:tx>
          <c:spPr>
            <a:solidFill>
              <a:srgbClr val="287DB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'YA by parents'!$P$7:$P$9</c:f>
                <c:numCache>
                  <c:formatCode>General</c:formatCode>
                  <c:ptCount val="3"/>
                  <c:pt idx="0">
                    <c:v>6.3073351434353997E-3</c:v>
                  </c:pt>
                  <c:pt idx="1">
                    <c:v>8.5964394103725805E-3</c:v>
                  </c:pt>
                  <c:pt idx="2">
                    <c:v>8.8955499513346803E-3</c:v>
                  </c:pt>
                </c:numCache>
              </c:numRef>
            </c:plus>
            <c:minus>
              <c:numRef>
                <c:f>'YA by parents'!$P$7:$P$9</c:f>
                <c:numCache>
                  <c:formatCode>General</c:formatCode>
                  <c:ptCount val="3"/>
                  <c:pt idx="0">
                    <c:v>6.3073351434353997E-3</c:v>
                  </c:pt>
                  <c:pt idx="1">
                    <c:v>8.5964394103725805E-3</c:v>
                  </c:pt>
                  <c:pt idx="2">
                    <c:v>8.8955499513346803E-3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'YA by parents'!$K$7:$K$9</c:f>
              <c:strCache>
                <c:ptCount val="3"/>
                <c:pt idx="0">
                  <c:v>No parents with a bachelor degree or higher</c:v>
                </c:pt>
                <c:pt idx="1">
                  <c:v>One parent with a bachelor degree or higher</c:v>
                </c:pt>
                <c:pt idx="2">
                  <c:v>Both parents with a bachelor degree or higher</c:v>
                </c:pt>
              </c:strCache>
            </c:strRef>
          </c:cat>
          <c:val>
            <c:numRef>
              <c:f>'YA by parents'!$L$7:$L$9</c:f>
              <c:numCache>
                <c:formatCode>General</c:formatCode>
                <c:ptCount val="3"/>
                <c:pt idx="0">
                  <c:v>0.73757423358835805</c:v>
                </c:pt>
                <c:pt idx="1">
                  <c:v>0.77355589721063001</c:v>
                </c:pt>
                <c:pt idx="2">
                  <c:v>0.81034713845328998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E4-4390-9FEE-DEE6D31F6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45429696"/>
        <c:axId val="545428384"/>
      </c:barChart>
      <c:catAx>
        <c:axId val="545429696"/>
        <c:scaling>
          <c:orientation val="maxMin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5F636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428384"/>
        <c:crosses val="autoZero"/>
        <c:auto val="1"/>
        <c:lblAlgn val="ctr"/>
        <c:lblOffset val="100"/>
        <c:noMultiLvlLbl val="0"/>
      </c:catAx>
      <c:valAx>
        <c:axId val="54542838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4542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655462962962965"/>
          <c:y val="0.88779340277777774"/>
          <c:w val="0.35115081018518518"/>
          <c:h val="9.6656597222222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5F6369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4692006960923"/>
          <c:y val="2.3063321538249016E-2"/>
          <c:w val="0.8729872096859147"/>
          <c:h val="0.764741198848119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'ANY payment'!$P$10</c:f>
              <c:strCache>
                <c:ptCount val="1"/>
                <c:pt idx="0">
                  <c:v>Any support</c:v>
                </c:pt>
              </c:strCache>
            </c:strRef>
          </c:tx>
          <c:spPr>
            <a:solidFill>
              <a:srgbClr val="58285F"/>
            </a:solidFill>
            <a:ln>
              <a:noFill/>
              <a:prstDash val="dash"/>
            </a:ln>
            <a:effectLst/>
          </c:spPr>
          <c:invertIfNegative val="0"/>
          <c:dLbls>
            <c:dLbl>
              <c:idx val="5"/>
              <c:layout>
                <c:manualLayout>
                  <c:x val="-1.2382194835627504E-16"/>
                  <c:y val="-2.1592442645074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78-48D8-B351-AB9820BD1F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'ANY payment'!$T$11:$T$16</c:f>
                <c:numCache>
                  <c:formatCode>General</c:formatCode>
                  <c:ptCount val="6"/>
                  <c:pt idx="0">
                    <c:v>0.86989786519355017</c:v>
                  </c:pt>
                  <c:pt idx="1">
                    <c:v>0.60933874214831707</c:v>
                  </c:pt>
                  <c:pt idx="2">
                    <c:v>0.65694247255571392</c:v>
                  </c:pt>
                  <c:pt idx="3">
                    <c:v>1.0849484757276497</c:v>
                  </c:pt>
                  <c:pt idx="4">
                    <c:v>2.2824456425502162</c:v>
                  </c:pt>
                  <c:pt idx="5">
                    <c:v>3.6531934202846825</c:v>
                  </c:pt>
                </c:numCache>
              </c:numRef>
            </c:plus>
            <c:minus>
              <c:numRef>
                <c:f>'ANY payment'!$T$11:$T$16</c:f>
                <c:numCache>
                  <c:formatCode>General</c:formatCode>
                  <c:ptCount val="6"/>
                  <c:pt idx="0">
                    <c:v>0.86989786519355017</c:v>
                  </c:pt>
                  <c:pt idx="1">
                    <c:v>0.60933874214831707</c:v>
                  </c:pt>
                  <c:pt idx="2">
                    <c:v>0.65694247255571392</c:v>
                  </c:pt>
                  <c:pt idx="3">
                    <c:v>1.0849484757276497</c:v>
                  </c:pt>
                  <c:pt idx="4">
                    <c:v>2.2824456425502162</c:v>
                  </c:pt>
                  <c:pt idx="5">
                    <c:v>3.6531934202846825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'ANY payment'!$N$11:$N$16</c:f>
              <c:strCache>
                <c:ptCount val="6"/>
                <c:pt idx="0">
                  <c:v>0</c:v>
                </c:pt>
                <c:pt idx="1">
                  <c:v>1-4,999</c:v>
                </c:pt>
                <c:pt idx="2">
                  <c:v>5,000-9,999</c:v>
                </c:pt>
                <c:pt idx="3">
                  <c:v>10,000-14,999</c:v>
                </c:pt>
                <c:pt idx="4">
                  <c:v>15,000-19,999</c:v>
                </c:pt>
                <c:pt idx="5">
                  <c:v>20,000+</c:v>
                </c:pt>
              </c:strCache>
            </c:strRef>
          </c:cat>
          <c:val>
            <c:numRef>
              <c:f>'ANY payment'!$P$11:$P$16</c:f>
              <c:numCache>
                <c:formatCode>General</c:formatCode>
                <c:ptCount val="6"/>
                <c:pt idx="0">
                  <c:v>58.811092136293411</c:v>
                </c:pt>
                <c:pt idx="1">
                  <c:v>79.471532673736604</c:v>
                </c:pt>
                <c:pt idx="2">
                  <c:v>79.491420301839995</c:v>
                </c:pt>
                <c:pt idx="3">
                  <c:v>76.296170789562851</c:v>
                </c:pt>
                <c:pt idx="4">
                  <c:v>70.847012475377539</c:v>
                </c:pt>
                <c:pt idx="5">
                  <c:v>65.437788018433181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8-48D8-B351-AB9820BD1F05}"/>
            </c:ext>
          </c:extLst>
        </c:ser>
        <c:ser>
          <c:idx val="0"/>
          <c:order val="1"/>
          <c:tx>
            <c:strRef>
              <c:f>'ANY payment'!$O$10</c:f>
              <c:strCache>
                <c:ptCount val="1"/>
                <c:pt idx="0">
                  <c:v>No support</c:v>
                </c:pt>
              </c:strCache>
            </c:strRef>
          </c:tx>
          <c:spPr>
            <a:solidFill>
              <a:srgbClr val="8F7097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1.8893387314439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78-48D8-B351-AB9820BD1F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'ANY payment'!$S$11:$S$16</c:f>
                <c:numCache>
                  <c:formatCode>General</c:formatCode>
                  <c:ptCount val="6"/>
                  <c:pt idx="0">
                    <c:v>0.94976995410130105</c:v>
                  </c:pt>
                  <c:pt idx="1">
                    <c:v>0.71785816542481562</c:v>
                  </c:pt>
                  <c:pt idx="2">
                    <c:v>0.64826537507793425</c:v>
                  </c:pt>
                  <c:pt idx="3">
                    <c:v>0.90185608230355963</c:v>
                  </c:pt>
                  <c:pt idx="4">
                    <c:v>1.7553980605587876</c:v>
                  </c:pt>
                  <c:pt idx="5">
                    <c:v>2.3363084457687844</c:v>
                  </c:pt>
                </c:numCache>
              </c:numRef>
            </c:plus>
            <c:minus>
              <c:numRef>
                <c:f>'ANY payment'!$S$11:$S$16</c:f>
                <c:numCache>
                  <c:formatCode>General</c:formatCode>
                  <c:ptCount val="6"/>
                  <c:pt idx="0">
                    <c:v>0.94976995410130105</c:v>
                  </c:pt>
                  <c:pt idx="1">
                    <c:v>0.71785816542481562</c:v>
                  </c:pt>
                  <c:pt idx="2">
                    <c:v>0.64826537507793425</c:v>
                  </c:pt>
                  <c:pt idx="3">
                    <c:v>0.90185608230355963</c:v>
                  </c:pt>
                  <c:pt idx="4">
                    <c:v>1.7553980605587876</c:v>
                  </c:pt>
                  <c:pt idx="5">
                    <c:v>2.3363084457687844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'ANY payment'!$N$11:$N$16</c:f>
              <c:strCache>
                <c:ptCount val="6"/>
                <c:pt idx="0">
                  <c:v>0</c:v>
                </c:pt>
                <c:pt idx="1">
                  <c:v>1-4,999</c:v>
                </c:pt>
                <c:pt idx="2">
                  <c:v>5,000-9,999</c:v>
                </c:pt>
                <c:pt idx="3">
                  <c:v>10,000-14,999</c:v>
                </c:pt>
                <c:pt idx="4">
                  <c:v>15,000-19,999</c:v>
                </c:pt>
                <c:pt idx="5">
                  <c:v>20,000+</c:v>
                </c:pt>
              </c:strCache>
            </c:strRef>
          </c:cat>
          <c:val>
            <c:numRef>
              <c:f>'ANY payment'!$O$11:$O$16</c:f>
              <c:numCache>
                <c:formatCode>General</c:formatCode>
                <c:ptCount val="6"/>
                <c:pt idx="0">
                  <c:v>55.636951764817809</c:v>
                </c:pt>
                <c:pt idx="1">
                  <c:v>80.223218060370343</c:v>
                </c:pt>
                <c:pt idx="2">
                  <c:v>81.112539274493002</c:v>
                </c:pt>
                <c:pt idx="3">
                  <c:v>80.2</c:v>
                </c:pt>
                <c:pt idx="4">
                  <c:v>74.472573839662445</c:v>
                </c:pt>
                <c:pt idx="5">
                  <c:v>69.457468184862691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8-48D8-B351-AB9820BD1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654608"/>
        <c:axId val="634662480"/>
      </c:barChart>
      <c:catAx>
        <c:axId val="63465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gross income per semester, $ range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662480"/>
        <c:crosses val="autoZero"/>
        <c:auto val="1"/>
        <c:lblAlgn val="ctr"/>
        <c:lblOffset val="100"/>
        <c:tickMarkSkip val="1"/>
        <c:noMultiLvlLbl val="0"/>
      </c:catAx>
      <c:valAx>
        <c:axId val="6346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Six-year completion rate, per cent</a:t>
                </a:r>
              </a:p>
            </c:rich>
          </c:tx>
          <c:layout>
            <c:manualLayout>
              <c:xMode val="edge"/>
              <c:yMode val="edge"/>
              <c:x val="1.8576995235683791E-2"/>
              <c:y val="0.254529843688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65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44394651982999"/>
          <c:y val="0.95445312250948389"/>
          <c:w val="0.7065969586248213"/>
          <c:h val="4.5546877490516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4692006960923"/>
          <c:y val="2.3063321538249016E-2"/>
          <c:w val="0.8729872096859147"/>
          <c:h val="0.76474119884811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'ANY payment'!$O$10</c:f>
              <c:strCache>
                <c:ptCount val="1"/>
                <c:pt idx="0">
                  <c:v>No support</c:v>
                </c:pt>
              </c:strCache>
            </c:strRef>
          </c:tx>
          <c:spPr>
            <a:solidFill>
              <a:srgbClr val="58285F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1.8893387314439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5C-4D23-90D7-9BEBD6F266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'ANY payment'!$S$11:$S$16</c:f>
                <c:numCache>
                  <c:formatCode>General</c:formatCode>
                  <c:ptCount val="6"/>
                  <c:pt idx="0">
                    <c:v>0.94976995410130105</c:v>
                  </c:pt>
                  <c:pt idx="1">
                    <c:v>0.71785816542481562</c:v>
                  </c:pt>
                  <c:pt idx="2">
                    <c:v>0.64826537507793425</c:v>
                  </c:pt>
                  <c:pt idx="3">
                    <c:v>0.90185608230355963</c:v>
                  </c:pt>
                  <c:pt idx="4">
                    <c:v>1.7553980605587876</c:v>
                  </c:pt>
                  <c:pt idx="5">
                    <c:v>2.3363084457687844</c:v>
                  </c:pt>
                </c:numCache>
              </c:numRef>
            </c:plus>
            <c:minus>
              <c:numRef>
                <c:f>'ANY payment'!$S$11:$S$16</c:f>
                <c:numCache>
                  <c:formatCode>General</c:formatCode>
                  <c:ptCount val="6"/>
                  <c:pt idx="0">
                    <c:v>0.94976995410130105</c:v>
                  </c:pt>
                  <c:pt idx="1">
                    <c:v>0.71785816542481562</c:v>
                  </c:pt>
                  <c:pt idx="2">
                    <c:v>0.64826537507793425</c:v>
                  </c:pt>
                  <c:pt idx="3">
                    <c:v>0.90185608230355963</c:v>
                  </c:pt>
                  <c:pt idx="4">
                    <c:v>1.7553980605587876</c:v>
                  </c:pt>
                  <c:pt idx="5">
                    <c:v>2.3363084457687844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'ANY payment'!$N$11:$N$16</c:f>
              <c:strCache>
                <c:ptCount val="6"/>
                <c:pt idx="0">
                  <c:v>0</c:v>
                </c:pt>
                <c:pt idx="1">
                  <c:v>1-4,999</c:v>
                </c:pt>
                <c:pt idx="2">
                  <c:v>5,000-9,999</c:v>
                </c:pt>
                <c:pt idx="3">
                  <c:v>10,000-14,999</c:v>
                </c:pt>
                <c:pt idx="4">
                  <c:v>15,000-19,999</c:v>
                </c:pt>
                <c:pt idx="5">
                  <c:v>20,000+</c:v>
                </c:pt>
              </c:strCache>
            </c:strRef>
          </c:cat>
          <c:val>
            <c:numRef>
              <c:f>'ANY payment'!$O$11:$O$16</c:f>
              <c:numCache>
                <c:formatCode>General</c:formatCode>
                <c:ptCount val="6"/>
                <c:pt idx="0">
                  <c:v>55.636951764817809</c:v>
                </c:pt>
                <c:pt idx="1">
                  <c:v>80.223218060370343</c:v>
                </c:pt>
                <c:pt idx="2">
                  <c:v>81.112539274493002</c:v>
                </c:pt>
                <c:pt idx="3">
                  <c:v>80.2</c:v>
                </c:pt>
                <c:pt idx="4">
                  <c:v>74.472573839662445</c:v>
                </c:pt>
                <c:pt idx="5">
                  <c:v>69.457468184862691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5C-4D23-90D7-9BEBD6F26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654608"/>
        <c:axId val="634662480"/>
      </c:barChart>
      <c:catAx>
        <c:axId val="63465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gross income per semester, $ range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662480"/>
        <c:crosses val="autoZero"/>
        <c:auto val="1"/>
        <c:lblAlgn val="ctr"/>
        <c:lblOffset val="100"/>
        <c:tickMarkSkip val="1"/>
        <c:noMultiLvlLbl val="0"/>
      </c:catAx>
      <c:valAx>
        <c:axId val="6346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Six-year completion rate, per cent</a:t>
                </a:r>
              </a:p>
            </c:rich>
          </c:tx>
          <c:layout>
            <c:manualLayout>
              <c:xMode val="edge"/>
              <c:yMode val="edge"/>
              <c:x val="1.3511461728338598E-2"/>
              <c:y val="0.14386857513256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65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371475</xdr:colOff>
      <xdr:row>21</xdr:row>
      <xdr:rowOff>106680</xdr:rowOff>
    </xdr:to>
    <xdr:pic>
      <xdr:nvPicPr>
        <xdr:cNvPr id="4" name="Picture 3" descr="Row graph of student completions by study load and job flag. Figures found in associated excel document.">
          <a:extLst>
            <a:ext uri="{FF2B5EF4-FFF2-40B4-BE49-F238E27FC236}">
              <a16:creationId xmlns:a16="http://schemas.microsoft.com/office/drawing/2014/main" id="{166BFC61-7112-4EC8-95A7-2F32846081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1700"/>
          <a:ext cx="5705475" cy="201168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18</xdr:row>
      <xdr:rowOff>0</xdr:rowOff>
    </xdr:from>
    <xdr:to>
      <xdr:col>25</xdr:col>
      <xdr:colOff>206266</xdr:colOff>
      <xdr:row>42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12</xdr:col>
      <xdr:colOff>206266</xdr:colOff>
      <xdr:row>51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9</xdr:col>
      <xdr:colOff>282575</xdr:colOff>
      <xdr:row>26</xdr:row>
      <xdr:rowOff>128270</xdr:rowOff>
    </xdr:to>
    <xdr:pic>
      <xdr:nvPicPr>
        <xdr:cNvPr id="4" name="Picture 3" descr="Column graph of completion rates by study load and number of jobs per annum. Figures found in associated excel document.">
          <a:extLst>
            <a:ext uri="{FF2B5EF4-FFF2-40B4-BE49-F238E27FC236}">
              <a16:creationId xmlns:a16="http://schemas.microsoft.com/office/drawing/2014/main" id="{6A11BB31-75C4-42AE-B668-A45A903967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3700"/>
          <a:ext cx="6302375" cy="22237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7</xdr:col>
      <xdr:colOff>273050</xdr:colOff>
      <xdr:row>30</xdr:row>
      <xdr:rowOff>18415</xdr:rowOff>
    </xdr:to>
    <xdr:pic>
      <xdr:nvPicPr>
        <xdr:cNvPr id="3" name="Picture 2" descr="Column graph of completion rates by study load and income from employment brackets. Figures found in associated excel document.">
          <a:extLst>
            <a:ext uri="{FF2B5EF4-FFF2-40B4-BE49-F238E27FC236}">
              <a16:creationId xmlns:a16="http://schemas.microsoft.com/office/drawing/2014/main" id="{0BBFD88C-63FE-4C20-975E-1482EBFEC14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5700"/>
          <a:ext cx="6292850" cy="211391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8</xdr:col>
      <xdr:colOff>329354</xdr:colOff>
      <xdr:row>41</xdr:row>
      <xdr:rowOff>131439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0A0A9F-A4AE-4F73-805E-E4ECF9C3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95700"/>
          <a:ext cx="6358679" cy="43224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142875</xdr:rowOff>
    </xdr:from>
    <xdr:to>
      <xdr:col>12</xdr:col>
      <xdr:colOff>492945</xdr:colOff>
      <xdr:row>23</xdr:row>
      <xdr:rowOff>143139</xdr:rowOff>
    </xdr:to>
    <xdr:pic>
      <xdr:nvPicPr>
        <xdr:cNvPr id="3" name="Picture 2" descr="Stacked column graph by study load, number of jobs held and median annual disposable income. Figures found in associated excel document.">
          <a:extLst>
            <a:ext uri="{FF2B5EF4-FFF2-40B4-BE49-F238E27FC236}">
              <a16:creationId xmlns:a16="http://schemas.microsoft.com/office/drawing/2014/main" id="{75C4D0A3-02A3-4F7B-9808-57460E9C4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52575"/>
          <a:ext cx="7998645" cy="30482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17</xdr:row>
      <xdr:rowOff>76200</xdr:rowOff>
    </xdr:from>
    <xdr:to>
      <xdr:col>27</xdr:col>
      <xdr:colOff>400875</xdr:colOff>
      <xdr:row>32</xdr:row>
      <xdr:rowOff>60600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0.05819</cdr:x>
      <cdr:y>0.10664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33376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2400" b="1">
            <a:solidFill>
              <a:srgbClr val="660066"/>
            </a:solidFill>
          </a:endParaRPr>
        </a:p>
      </cdr:txBody>
    </cdr:sp>
  </cdr:relSizeAnchor>
  <cdr:relSizeAnchor xmlns:cdr="http://schemas.openxmlformats.org/drawingml/2006/chartDrawing">
    <cdr:from>
      <cdr:x>0.09351</cdr:x>
      <cdr:y>0.5874</cdr:y>
    </cdr:from>
    <cdr:to>
      <cdr:x>0.99579</cdr:x>
      <cdr:y>0.5874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9EDF886C-3639-4DB7-A01F-D0768E5CC65E}"/>
            </a:ext>
          </a:extLst>
        </cdr:cNvPr>
        <cdr:cNvCxnSpPr/>
      </cdr:nvCxnSpPr>
      <cdr:spPr>
        <a:xfrm xmlns:a="http://schemas.openxmlformats.org/drawingml/2006/main">
          <a:off x="807926" y="1691715"/>
          <a:ext cx="77957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0.08256</cdr:x>
      <cdr:y>0.15084</cdr:y>
    </cdr:from>
    <cdr:to>
      <cdr:x>0.09688</cdr:x>
      <cdr:y>0.55866</cdr:y>
    </cdr:to>
    <cdr:sp macro="" textlink="">
      <cdr:nvSpPr>
        <cdr:cNvPr id="5" name="Left Brace 4"/>
        <cdr:cNvSpPr/>
      </cdr:nvSpPr>
      <cdr:spPr>
        <a:xfrm xmlns:a="http://schemas.openxmlformats.org/drawingml/2006/main">
          <a:off x="933451" y="514350"/>
          <a:ext cx="161925" cy="1390650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rgbClr val="287DB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0.08172</cdr:x>
      <cdr:y>0.56145</cdr:y>
    </cdr:from>
    <cdr:to>
      <cdr:x>0.09604</cdr:x>
      <cdr:y>0.96927</cdr:y>
    </cdr:to>
    <cdr:sp macro="" textlink="">
      <cdr:nvSpPr>
        <cdr:cNvPr id="6" name="Left Brace 5"/>
        <cdr:cNvSpPr/>
      </cdr:nvSpPr>
      <cdr:spPr>
        <a:xfrm xmlns:a="http://schemas.openxmlformats.org/drawingml/2006/main">
          <a:off x="923926" y="1914525"/>
          <a:ext cx="161925" cy="1390650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rgbClr val="287DB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0.00584</cdr:x>
      <cdr:y>0.26</cdr:y>
    </cdr:from>
    <cdr:to>
      <cdr:x>0.08671</cdr:x>
      <cdr:y>0.4531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0434" y="748810"/>
          <a:ext cx="698717" cy="556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AU" sz="1400">
              <a:solidFill>
                <a:srgbClr val="287DB2"/>
              </a:solidFill>
            </a:rPr>
            <a:t>Students </a:t>
          </a:r>
        </a:p>
        <a:p xmlns:a="http://schemas.openxmlformats.org/drawingml/2006/main">
          <a:pPr algn="ctr"/>
          <a:r>
            <a:rPr lang="en-AU" sz="1400">
              <a:solidFill>
                <a:srgbClr val="287DB2"/>
              </a:solidFill>
            </a:rPr>
            <a:t>aged 25+</a:t>
          </a:r>
        </a:p>
      </cdr:txBody>
    </cdr:sp>
  </cdr:relSizeAnchor>
  <cdr:relSizeAnchor xmlns:cdr="http://schemas.openxmlformats.org/drawingml/2006/chartDrawing">
    <cdr:from>
      <cdr:x>0.01102</cdr:x>
      <cdr:y>0.63247</cdr:y>
    </cdr:from>
    <cdr:to>
      <cdr:x>0.08639</cdr:x>
      <cdr:y>0.89628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95250" y="1821507"/>
          <a:ext cx="651178" cy="759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AU" sz="1400">
              <a:solidFill>
                <a:srgbClr val="287DB2"/>
              </a:solidFill>
            </a:rPr>
            <a:t>Students </a:t>
          </a:r>
        </a:p>
        <a:p xmlns:a="http://schemas.openxmlformats.org/drawingml/2006/main">
          <a:pPr algn="ctr"/>
          <a:r>
            <a:rPr lang="en-AU" sz="1400">
              <a:solidFill>
                <a:srgbClr val="287DB2"/>
              </a:solidFill>
            </a:rPr>
            <a:t>aged </a:t>
          </a:r>
        </a:p>
        <a:p xmlns:a="http://schemas.openxmlformats.org/drawingml/2006/main">
          <a:pPr algn="ctr"/>
          <a:r>
            <a:rPr lang="en-AU" sz="1400">
              <a:solidFill>
                <a:srgbClr val="287DB2"/>
              </a:solidFill>
            </a:rPr>
            <a:t>16-24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138111</xdr:colOff>
      <xdr:row>18</xdr:row>
      <xdr:rowOff>76201</xdr:rowOff>
    </xdr:from>
    <xdr:to>
      <xdr:col>29</xdr:col>
      <xdr:colOff>157986</xdr:colOff>
      <xdr:row>33</xdr:row>
      <xdr:rowOff>98701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7</xdr:row>
      <xdr:rowOff>133350</xdr:rowOff>
    </xdr:from>
    <xdr:to>
      <xdr:col>20</xdr:col>
      <xdr:colOff>267525</xdr:colOff>
      <xdr:row>21</xdr:row>
      <xdr:rowOff>60600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604837</xdr:colOff>
      <xdr:row>9</xdr:row>
      <xdr:rowOff>95249</xdr:rowOff>
    </xdr:from>
    <xdr:to>
      <xdr:col>20</xdr:col>
      <xdr:colOff>100837</xdr:colOff>
      <xdr:row>20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E8F2CF-320E-464E-B878-D154ED096596}" name="Table1" displayName="Table1" ref="A3:D7" totalsRowShown="0">
  <autoFilter ref="A3:D7" xr:uid="{81AEE226-C032-4367-8510-6846B28C4C56}"/>
  <tableColumns count="4">
    <tableColumn id="1" xr3:uid="{901E1ABD-3784-4AE8-A02B-89A3058ACBEB}" name="Study load"/>
    <tableColumn id="2" xr3:uid="{BAC83CC9-6E04-4FA7-BFE2-120E45E19FAE}" name="Job flag"/>
    <tableColumn id="3" xr3:uid="{1FD64B7D-8DAE-4A70-8728-4B895BF4E45F}" name="Completion rate"/>
    <tableColumn id="4" xr3:uid="{5F6183E4-B28F-4FCF-B4BD-AB76AEBFEEF3}" name="Confidence Intervals"/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4B1706-5D83-426C-B619-94B30627292D}" name="Table3" displayName="Table3" ref="A3:E11" totalsRowShown="0">
  <autoFilter ref="A3:E11" xr:uid="{B14221C2-25D1-4962-BD7B-767EF32B4F65}"/>
  <tableColumns count="5">
    <tableColumn id="1" xr3:uid="{3D8B99E1-24F5-40BB-BEEE-97B74C8AAF96}" name="Number of jobs per annum" dataDxfId="2"/>
    <tableColumn id="2" xr3:uid="{DFE23471-20DA-4538-8753-F4DA79C2D8BB}" name="Study load"/>
    <tableColumn id="3" xr3:uid="{934DCD8A-1E19-41BA-91FE-F5F75DE82643}" name="Completion rate"/>
    <tableColumn id="5" xr3:uid="{4C570810-9EC9-4BB7-80F9-C9EBD50F1838}" name="Confidence intervals"/>
    <tableColumn id="6" xr3:uid="{CF215B6F-33DD-4CA7-BAA4-75366E68B5FD}" name="Count"/>
  </tableColumns>
  <tableStyleInfo name="Table Sty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5E59B8-F6F9-4429-A95F-D04988663EFF}" name="Table4" displayName="Table4" ref="A3:E15" totalsRowShown="0">
  <autoFilter ref="A3:E15" xr:uid="{5F3F89D0-0BB4-4B75-85B5-00A45DE63EBC}"/>
  <tableColumns count="5">
    <tableColumn id="1" xr3:uid="{C744592F-D1AD-4E3B-A622-FDA658E33F0D}" name="Income group" dataDxfId="1"/>
    <tableColumn id="2" xr3:uid="{8DCC5872-DFD7-4C6D-B78A-48CBB171CF3C}" name="Study load"/>
    <tableColumn id="3" xr3:uid="{25938D8F-EF2C-4AA3-9601-CAFABBD5E23A}" name="Completion rate"/>
    <tableColumn id="4" xr3:uid="{D9FFDC9F-98BE-4C86-8EB3-F7AC4F9CF774}" name="Confidence intervals"/>
    <tableColumn id="5" xr3:uid="{8553E099-08D2-48D7-95DD-83208492FCEB}" name="Count"/>
  </tableColumns>
  <tableStyleInfo name="Table Sty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76296E4-06C3-402D-A79C-7B3BCB7EB7A9}" name="Table5" displayName="Table5" ref="A3:D15" totalsRowShown="0">
  <autoFilter ref="A3:D15" xr:uid="{E26BA9E8-0FF2-4B32-96E9-CC38906F50E4}"/>
  <tableColumns count="4">
    <tableColumn id="1" xr3:uid="{CE34BB3A-614B-49C3-BE4E-B92FBC2D92D9}" name="Income support" dataDxfId="0"/>
    <tableColumn id="2" xr3:uid="{C8F5720F-1973-44EC-B028-7D47B514A73F}" name="Study load"/>
    <tableColumn id="3" xr3:uid="{D22C2D92-1D90-4DBD-898B-BA1A920771C3}" name="Work flag"/>
    <tableColumn id="4" xr3:uid="{07B3F7B3-6318-4684-9BF7-F6EB5407B030}" name="Proportion"/>
  </tableColumns>
  <tableStyleInfo name="Table Sty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8D34F8-0DDA-45C2-955A-D97765E9629C}" name="Table6" displayName="Table6" ref="A3:F5" totalsRowShown="0">
  <autoFilter ref="A3:F5" xr:uid="{466211CF-76BB-44E1-897A-2CDC3AF43060}"/>
  <tableColumns count="6">
    <tableColumn id="1" xr3:uid="{0A87831A-C663-4F3C-9172-55D397662A69}" name="Study load"/>
    <tableColumn id="2" xr3:uid="{41E4D28C-93FC-4577-AFBA-E8AEDF736779}" name="0 jobs "/>
    <tableColumn id="3" xr3:uid="{A0817151-3FC3-425F-B992-DBA8A14E80E6}" name="1 job"/>
    <tableColumn id="4" xr3:uid="{46B03DC8-FEEB-4987-8128-D04F6A6E634B}" name="2-3 jobs"/>
    <tableColumn id="5" xr3:uid="{40ADCFA6-BED1-49B9-BFDF-3CCD2D6F2376}" name="4+ jobs"/>
    <tableColumn id="6" xr3:uid="{DAEC818C-52C9-4D89-A624-35C2420AE8BB}" name="Count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8C535-DB43-4E54-925E-BE5E07ACFF5B}">
  <dimension ref="A1:M10"/>
  <sheetViews>
    <sheetView workbookViewId="0">
      <selection activeCell="A12" sqref="A12"/>
    </sheetView>
  </sheetViews>
  <sheetFormatPr defaultRowHeight="15" x14ac:dyDescent="0.25"/>
  <cols>
    <col min="1" max="1" width="11.42578125" customWidth="1"/>
    <col min="2" max="2" width="10.28515625" customWidth="1"/>
    <col min="3" max="3" width="12.5703125" customWidth="1"/>
  </cols>
  <sheetData>
    <row r="1" spans="1:13" s="28" customFormat="1" ht="21" x14ac:dyDescent="0.25">
      <c r="A1" s="30" t="s">
        <v>254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x14ac:dyDescent="0.25">
      <c r="A3" t="s">
        <v>256</v>
      </c>
      <c r="B3" t="s">
        <v>251</v>
      </c>
      <c r="C3" t="s">
        <v>252</v>
      </c>
      <c r="D3" t="s">
        <v>253</v>
      </c>
      <c r="F3" s="11"/>
    </row>
    <row r="4" spans="1:13" x14ac:dyDescent="0.25">
      <c r="A4" t="s">
        <v>188</v>
      </c>
      <c r="B4" t="s">
        <v>238</v>
      </c>
      <c r="C4">
        <v>0.62489490000000003</v>
      </c>
      <c r="D4">
        <v>1.4184799999999997E-2</v>
      </c>
    </row>
    <row r="5" spans="1:13" x14ac:dyDescent="0.25">
      <c r="A5" s="28" t="s">
        <v>188</v>
      </c>
      <c r="B5" t="s">
        <v>239</v>
      </c>
      <c r="C5">
        <v>0.75319219999999998</v>
      </c>
      <c r="D5">
        <v>8.9915000000000411E-3</v>
      </c>
    </row>
    <row r="6" spans="1:13" x14ac:dyDescent="0.25">
      <c r="A6" t="s">
        <v>240</v>
      </c>
      <c r="B6" t="s">
        <v>238</v>
      </c>
      <c r="C6">
        <v>0.20381540000000001</v>
      </c>
      <c r="D6">
        <v>2.5889300000000004E-2</v>
      </c>
    </row>
    <row r="7" spans="1:13" x14ac:dyDescent="0.25">
      <c r="A7" s="28" t="s">
        <v>240</v>
      </c>
      <c r="B7" t="s">
        <v>239</v>
      </c>
      <c r="C7">
        <v>0.28906789999999999</v>
      </c>
      <c r="D7">
        <v>2.0530199999999998E-2</v>
      </c>
    </row>
    <row r="9" spans="1:13" x14ac:dyDescent="0.25">
      <c r="A9" s="31" t="s">
        <v>249</v>
      </c>
    </row>
    <row r="10" spans="1:13" x14ac:dyDescent="0.25">
      <c r="A10" s="31" t="s">
        <v>250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V25"/>
  <sheetViews>
    <sheetView workbookViewId="0">
      <selection activeCell="J20" sqref="J20"/>
    </sheetView>
  </sheetViews>
  <sheetFormatPr defaultColWidth="9.140625" defaultRowHeight="15" x14ac:dyDescent="0.25"/>
  <cols>
    <col min="1" max="1" width="76" style="21" customWidth="1"/>
    <col min="2" max="14" width="9.140625" style="21"/>
    <col min="15" max="16384" width="9.140625" style="10"/>
  </cols>
  <sheetData>
    <row r="1" spans="1:22" x14ac:dyDescent="0.25">
      <c r="A1" s="21" t="s">
        <v>200</v>
      </c>
      <c r="O1" s="10" t="s">
        <v>34</v>
      </c>
      <c r="P1" s="10" t="s">
        <v>140</v>
      </c>
      <c r="Q1" s="10" t="s">
        <v>13</v>
      </c>
      <c r="R1" s="10" t="s">
        <v>141</v>
      </c>
      <c r="S1" s="10" t="s">
        <v>53</v>
      </c>
      <c r="T1" s="10" t="s">
        <v>142</v>
      </c>
      <c r="V1" s="10" t="s">
        <v>165</v>
      </c>
    </row>
    <row r="2" spans="1:22" ht="45" x14ac:dyDescent="0.25">
      <c r="A2" s="23" t="s">
        <v>201</v>
      </c>
      <c r="O2" s="10" t="s">
        <v>144</v>
      </c>
      <c r="P2" s="10">
        <v>5.2261000000000002E-2</v>
      </c>
      <c r="Q2" s="10">
        <v>6.7247600000000005E-2</v>
      </c>
      <c r="R2" s="10">
        <v>-7.9541899999999999E-2</v>
      </c>
      <c r="S2" s="10">
        <v>0.1840639</v>
      </c>
      <c r="T2" s="10">
        <v>384</v>
      </c>
    </row>
    <row r="3" spans="1:22" x14ac:dyDescent="0.25">
      <c r="B3" s="21" t="s">
        <v>34</v>
      </c>
      <c r="C3" s="21" t="s">
        <v>35</v>
      </c>
      <c r="D3" s="21" t="s">
        <v>64</v>
      </c>
      <c r="E3" s="21" t="s">
        <v>33</v>
      </c>
      <c r="F3" s="21" t="s">
        <v>206</v>
      </c>
      <c r="H3" s="35" t="s">
        <v>204</v>
      </c>
      <c r="I3" s="35"/>
      <c r="J3" s="35"/>
      <c r="O3" s="10" t="s">
        <v>146</v>
      </c>
      <c r="P3" s="10">
        <v>0.13740810000000001</v>
      </c>
      <c r="Q3" s="10">
        <v>4.5758600000000003E-2</v>
      </c>
      <c r="R3" s="10">
        <v>4.7723000000000002E-2</v>
      </c>
      <c r="S3" s="10">
        <v>0.2270933</v>
      </c>
      <c r="T3" s="10">
        <v>693</v>
      </c>
    </row>
    <row r="4" spans="1:22" x14ac:dyDescent="0.25">
      <c r="A4" s="21" t="s">
        <v>202</v>
      </c>
      <c r="B4" s="21">
        <v>-1</v>
      </c>
      <c r="C4" s="21">
        <v>0</v>
      </c>
      <c r="D4" s="20" t="s">
        <v>205</v>
      </c>
      <c r="E4" s="20" t="s">
        <v>205</v>
      </c>
      <c r="F4" s="21" t="e">
        <f t="shared" ref="F4:F25" si="0">D4+1.96*SQRT((D4*(1-D4))/E4)</f>
        <v>#VALUE!</v>
      </c>
      <c r="G4" s="21" t="e">
        <f t="shared" ref="G4:G25" si="1">F4-D4</f>
        <v>#VALUE!</v>
      </c>
      <c r="H4" s="21" t="s">
        <v>35</v>
      </c>
      <c r="I4" s="21" t="s">
        <v>64</v>
      </c>
      <c r="J4" s="21" t="s">
        <v>33</v>
      </c>
      <c r="K4" s="21" t="s">
        <v>206</v>
      </c>
      <c r="O4" s="10" t="s">
        <v>148</v>
      </c>
      <c r="P4" s="10">
        <v>1.03956E-2</v>
      </c>
      <c r="Q4" s="10">
        <v>4.5027600000000001E-2</v>
      </c>
      <c r="R4" s="10">
        <v>-7.7856900000000007E-2</v>
      </c>
      <c r="S4" s="10">
        <v>9.8648100000000002E-2</v>
      </c>
      <c r="T4" s="10">
        <v>813</v>
      </c>
    </row>
    <row r="5" spans="1:22" ht="30" x14ac:dyDescent="0.25">
      <c r="A5" s="23" t="s">
        <v>203</v>
      </c>
      <c r="B5" s="21">
        <v>1</v>
      </c>
      <c r="C5" s="21">
        <v>0</v>
      </c>
      <c r="F5" s="21" t="e">
        <f t="shared" si="0"/>
        <v>#DIV/0!</v>
      </c>
      <c r="G5" s="21" t="e">
        <f t="shared" si="1"/>
        <v>#DIV/0!</v>
      </c>
      <c r="H5" s="21">
        <v>0</v>
      </c>
      <c r="I5" s="21">
        <v>0.59203980099502496</v>
      </c>
      <c r="J5" s="21">
        <v>603</v>
      </c>
      <c r="K5" s="21">
        <f>I5+1.96*SQRT((I5*(1-I5))/J5)</f>
        <v>0.63126650015569152</v>
      </c>
      <c r="L5" s="21">
        <f>K5-I5</f>
        <v>3.9226699160666567E-2</v>
      </c>
      <c r="O5" s="10" t="s">
        <v>150</v>
      </c>
      <c r="P5" s="10">
        <v>0.13125149999999999</v>
      </c>
      <c r="Q5" s="10">
        <v>4.6598100000000003E-2</v>
      </c>
      <c r="R5" s="10">
        <v>3.9920900000000002E-2</v>
      </c>
      <c r="S5" s="10">
        <v>0.222582</v>
      </c>
      <c r="T5" s="10">
        <v>590</v>
      </c>
    </row>
    <row r="6" spans="1:22" x14ac:dyDescent="0.25">
      <c r="B6" s="21">
        <v>2</v>
      </c>
      <c r="C6" s="21">
        <v>0</v>
      </c>
      <c r="D6" s="21">
        <v>0.58823529411764697</v>
      </c>
      <c r="E6" s="21">
        <v>51</v>
      </c>
      <c r="F6" s="21">
        <f t="shared" si="0"/>
        <v>0.72330908291915896</v>
      </c>
      <c r="G6" s="21">
        <f t="shared" si="1"/>
        <v>0.135073788801512</v>
      </c>
      <c r="H6" s="21">
        <v>1</v>
      </c>
      <c r="I6" s="21">
        <v>0.68743400211193195</v>
      </c>
      <c r="J6" s="21">
        <v>1894</v>
      </c>
      <c r="K6" s="21">
        <f>I6+1.96*SQRT((I6*(1-I6))/J6)</f>
        <v>0.70831025046788765</v>
      </c>
      <c r="L6" s="21">
        <f>K6-I6</f>
        <v>2.0876248355955696E-2</v>
      </c>
    </row>
    <row r="7" spans="1:22" x14ac:dyDescent="0.25">
      <c r="B7" s="21">
        <v>3</v>
      </c>
      <c r="C7" s="21">
        <v>0</v>
      </c>
      <c r="D7" s="21">
        <v>0.52112676056338003</v>
      </c>
      <c r="E7" s="21">
        <v>71</v>
      </c>
      <c r="F7" s="21">
        <f t="shared" si="0"/>
        <v>0.63732749388936571</v>
      </c>
      <c r="G7" s="21">
        <f t="shared" si="1"/>
        <v>0.11620073332598568</v>
      </c>
    </row>
    <row r="8" spans="1:22" x14ac:dyDescent="0.25">
      <c r="B8" s="21">
        <v>4</v>
      </c>
      <c r="C8" s="21">
        <v>0</v>
      </c>
      <c r="D8" s="21">
        <v>0.53846153846153799</v>
      </c>
      <c r="E8" s="21">
        <v>65</v>
      </c>
      <c r="F8" s="21">
        <f t="shared" si="0"/>
        <v>0.6596554174490965</v>
      </c>
      <c r="G8" s="21">
        <f t="shared" si="1"/>
        <v>0.12119387898755851</v>
      </c>
    </row>
    <row r="9" spans="1:22" x14ac:dyDescent="0.25">
      <c r="B9" s="21">
        <v>5</v>
      </c>
      <c r="C9" s="21">
        <v>0</v>
      </c>
      <c r="D9" s="21">
        <v>0.52459016393442603</v>
      </c>
      <c r="E9" s="21">
        <v>61</v>
      </c>
      <c r="F9" s="21">
        <f t="shared" si="0"/>
        <v>0.64991446953660859</v>
      </c>
      <c r="G9" s="21">
        <f t="shared" si="1"/>
        <v>0.12532430560218255</v>
      </c>
    </row>
    <row r="10" spans="1:22" x14ac:dyDescent="0.25">
      <c r="B10" s="21">
        <v>6</v>
      </c>
      <c r="C10" s="21">
        <v>0</v>
      </c>
      <c r="D10" s="21">
        <v>0.66666666666666696</v>
      </c>
      <c r="E10" s="21">
        <v>51</v>
      </c>
      <c r="F10" s="21">
        <f t="shared" si="0"/>
        <v>0.79604594561561903</v>
      </c>
      <c r="G10" s="21">
        <f t="shared" si="1"/>
        <v>0.12937927894895207</v>
      </c>
    </row>
    <row r="11" spans="1:22" x14ac:dyDescent="0.25">
      <c r="B11" s="21">
        <v>7</v>
      </c>
      <c r="C11" s="21">
        <v>0</v>
      </c>
      <c r="D11" s="21">
        <v>0.60317460317460303</v>
      </c>
      <c r="E11" s="21">
        <v>63</v>
      </c>
      <c r="F11" s="21">
        <f t="shared" si="0"/>
        <v>0.72398576191756669</v>
      </c>
      <c r="G11" s="21">
        <f t="shared" si="1"/>
        <v>0.12081115874296366</v>
      </c>
    </row>
    <row r="12" spans="1:22" x14ac:dyDescent="0.25">
      <c r="B12" s="21">
        <v>8</v>
      </c>
      <c r="C12" s="21">
        <v>0</v>
      </c>
      <c r="D12" s="21">
        <v>0.67272727272727295</v>
      </c>
      <c r="E12" s="21">
        <v>55</v>
      </c>
      <c r="F12" s="21">
        <f t="shared" si="0"/>
        <v>0.7967351152363521</v>
      </c>
      <c r="G12" s="21">
        <f t="shared" si="1"/>
        <v>0.12400784250907915</v>
      </c>
    </row>
    <row r="13" spans="1:22" x14ac:dyDescent="0.25">
      <c r="B13" s="21">
        <v>9</v>
      </c>
      <c r="C13" s="21">
        <v>0</v>
      </c>
      <c r="D13" s="21">
        <v>0.64044943820224698</v>
      </c>
      <c r="E13" s="21">
        <v>89</v>
      </c>
      <c r="F13" s="21">
        <f t="shared" si="0"/>
        <v>0.74014675690407983</v>
      </c>
      <c r="G13" s="21">
        <f t="shared" si="1"/>
        <v>9.9697318701832849E-2</v>
      </c>
    </row>
    <row r="14" spans="1:22" x14ac:dyDescent="0.25">
      <c r="B14" s="21">
        <v>10</v>
      </c>
      <c r="C14" s="21">
        <v>0</v>
      </c>
      <c r="D14" s="21">
        <v>0.59677419354838701</v>
      </c>
      <c r="E14" s="21">
        <v>62</v>
      </c>
      <c r="F14" s="21">
        <f t="shared" si="0"/>
        <v>0.71888086799720585</v>
      </c>
      <c r="G14" s="21">
        <f t="shared" si="1"/>
        <v>0.12210667444881884</v>
      </c>
    </row>
    <row r="15" spans="1:22" x14ac:dyDescent="0.25">
      <c r="B15" s="21">
        <v>-1</v>
      </c>
      <c r="C15" s="21">
        <v>1</v>
      </c>
      <c r="D15" s="21">
        <v>0.6</v>
      </c>
      <c r="E15" s="21">
        <v>15</v>
      </c>
      <c r="F15" s="21">
        <f t="shared" si="0"/>
        <v>0.84792256855720094</v>
      </c>
      <c r="G15" s="21">
        <f t="shared" si="1"/>
        <v>0.24792256855720096</v>
      </c>
    </row>
    <row r="16" spans="1:22" x14ac:dyDescent="0.25">
      <c r="B16" s="21">
        <v>1</v>
      </c>
      <c r="C16" s="21">
        <v>1</v>
      </c>
      <c r="D16" s="21">
        <v>0.57246376811594202</v>
      </c>
      <c r="E16" s="21">
        <v>138</v>
      </c>
      <c r="F16" s="21">
        <f t="shared" si="0"/>
        <v>0.65500614929315437</v>
      </c>
      <c r="G16" s="21">
        <f t="shared" si="1"/>
        <v>8.2542381177212354E-2</v>
      </c>
    </row>
    <row r="17" spans="2:7" x14ac:dyDescent="0.25">
      <c r="B17" s="21">
        <v>2</v>
      </c>
      <c r="C17" s="21">
        <v>1</v>
      </c>
      <c r="D17" s="21">
        <v>0.65644171779141103</v>
      </c>
      <c r="E17" s="21">
        <v>163</v>
      </c>
      <c r="F17" s="21">
        <f t="shared" si="0"/>
        <v>0.72934726384058368</v>
      </c>
      <c r="G17" s="21">
        <f t="shared" si="1"/>
        <v>7.2905546049172654E-2</v>
      </c>
    </row>
    <row r="18" spans="2:7" x14ac:dyDescent="0.25">
      <c r="B18" s="21">
        <v>3</v>
      </c>
      <c r="C18" s="21">
        <v>1</v>
      </c>
      <c r="D18" s="21">
        <v>0.66666666666666696</v>
      </c>
      <c r="E18" s="21">
        <v>156</v>
      </c>
      <c r="F18" s="21">
        <f t="shared" si="0"/>
        <v>0.74064209956411386</v>
      </c>
      <c r="G18" s="21">
        <f t="shared" si="1"/>
        <v>7.3975432897446902E-2</v>
      </c>
    </row>
    <row r="19" spans="2:7" x14ac:dyDescent="0.25">
      <c r="B19" s="21">
        <v>4</v>
      </c>
      <c r="C19" s="21">
        <v>1</v>
      </c>
      <c r="D19" s="21">
        <v>0.687074829931973</v>
      </c>
      <c r="E19" s="21">
        <v>147</v>
      </c>
      <c r="F19" s="21">
        <f t="shared" si="0"/>
        <v>0.76203312017320068</v>
      </c>
      <c r="G19" s="21">
        <f t="shared" si="1"/>
        <v>7.4958290241227687E-2</v>
      </c>
    </row>
    <row r="20" spans="2:7" x14ac:dyDescent="0.25">
      <c r="B20" s="21">
        <v>5</v>
      </c>
      <c r="C20" s="21">
        <v>1</v>
      </c>
      <c r="D20" s="21">
        <v>0.64248704663212397</v>
      </c>
      <c r="E20" s="21">
        <v>193</v>
      </c>
      <c r="F20" s="21">
        <f t="shared" si="0"/>
        <v>0.71010398396776964</v>
      </c>
      <c r="G20" s="21">
        <f t="shared" si="1"/>
        <v>6.7616937335645666E-2</v>
      </c>
    </row>
    <row r="21" spans="2:7" x14ac:dyDescent="0.25">
      <c r="B21" s="21">
        <v>6</v>
      </c>
      <c r="C21" s="21">
        <v>1</v>
      </c>
      <c r="D21" s="21">
        <v>0.70673076923076905</v>
      </c>
      <c r="E21" s="21">
        <v>208</v>
      </c>
      <c r="F21" s="21">
        <f t="shared" si="0"/>
        <v>0.76860141568938178</v>
      </c>
      <c r="G21" s="21">
        <f t="shared" si="1"/>
        <v>6.1870646458612732E-2</v>
      </c>
    </row>
    <row r="22" spans="2:7" x14ac:dyDescent="0.25">
      <c r="B22" s="21">
        <v>7</v>
      </c>
      <c r="C22" s="21">
        <v>1</v>
      </c>
      <c r="D22" s="21">
        <v>0.66981132075471705</v>
      </c>
      <c r="E22" s="21">
        <v>212</v>
      </c>
      <c r="F22" s="21">
        <f t="shared" si="0"/>
        <v>0.73311740803183745</v>
      </c>
      <c r="G22" s="21">
        <f t="shared" si="1"/>
        <v>6.3306087277120393E-2</v>
      </c>
    </row>
    <row r="23" spans="2:7" x14ac:dyDescent="0.25">
      <c r="B23" s="21">
        <v>8</v>
      </c>
      <c r="C23" s="21">
        <v>1</v>
      </c>
      <c r="D23" s="21">
        <v>0.70982142857142905</v>
      </c>
      <c r="E23" s="21">
        <v>224</v>
      </c>
      <c r="F23" s="21">
        <f t="shared" si="0"/>
        <v>0.76925602037725371</v>
      </c>
      <c r="G23" s="21">
        <f t="shared" si="1"/>
        <v>5.9434591805824666E-2</v>
      </c>
    </row>
    <row r="24" spans="2:7" x14ac:dyDescent="0.25">
      <c r="B24" s="21">
        <v>9</v>
      </c>
      <c r="C24" s="21">
        <v>1</v>
      </c>
      <c r="D24" s="21">
        <v>0.78111587982832598</v>
      </c>
      <c r="E24" s="21">
        <v>233</v>
      </c>
      <c r="F24" s="21">
        <f t="shared" si="0"/>
        <v>0.83420957741974311</v>
      </c>
      <c r="G24" s="21">
        <f t="shared" si="1"/>
        <v>5.3093697591417133E-2</v>
      </c>
    </row>
    <row r="25" spans="2:7" x14ac:dyDescent="0.25">
      <c r="B25" s="21">
        <v>10</v>
      </c>
      <c r="C25" s="21">
        <v>1</v>
      </c>
      <c r="D25" s="21">
        <v>0.72195121951219499</v>
      </c>
      <c r="E25" s="21">
        <v>205</v>
      </c>
      <c r="F25" s="21">
        <f t="shared" si="0"/>
        <v>0.78328412875001951</v>
      </c>
      <c r="G25" s="21">
        <f t="shared" si="1"/>
        <v>6.1332909237824529E-2</v>
      </c>
    </row>
  </sheetData>
  <sortState xmlns:xlrd2="http://schemas.microsoft.com/office/spreadsheetml/2017/richdata2" ref="B4:G25">
    <sortCondition ref="C4:C25"/>
  </sortState>
  <mergeCells count="1">
    <mergeCell ref="H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H17"/>
  <sheetViews>
    <sheetView workbookViewId="0">
      <selection activeCell="F27" sqref="F27"/>
    </sheetView>
  </sheetViews>
  <sheetFormatPr defaultColWidth="9.140625" defaultRowHeight="15" x14ac:dyDescent="0.25"/>
  <cols>
    <col min="1" max="16384" width="9.140625" style="10"/>
  </cols>
  <sheetData>
    <row r="1" spans="1:8" x14ac:dyDescent="0.25">
      <c r="A1" s="10" t="s">
        <v>35</v>
      </c>
      <c r="B1" s="10" t="s">
        <v>166</v>
      </c>
      <c r="C1" s="10" t="s">
        <v>32</v>
      </c>
      <c r="D1" s="10" t="s">
        <v>33</v>
      </c>
      <c r="E1" s="10" t="s">
        <v>50</v>
      </c>
      <c r="F1" s="10" t="s">
        <v>51</v>
      </c>
      <c r="G1" s="10" t="s">
        <v>52</v>
      </c>
    </row>
    <row r="2" spans="1:8" x14ac:dyDescent="0.25">
      <c r="A2" s="10">
        <v>1</v>
      </c>
      <c r="B2" s="10" t="s">
        <v>167</v>
      </c>
      <c r="C2" s="10">
        <v>0.695376247</v>
      </c>
      <c r="E2" s="10">
        <v>1.3858112000000001E-2</v>
      </c>
      <c r="F2" s="10">
        <v>0.66821434800000001</v>
      </c>
      <c r="G2" s="10">
        <v>0.72253814500000002</v>
      </c>
      <c r="H2" s="10">
        <f>C2-C3</f>
        <v>0.17987237099999998</v>
      </c>
    </row>
    <row r="3" spans="1:8" x14ac:dyDescent="0.25">
      <c r="A3" s="10">
        <v>0</v>
      </c>
      <c r="B3" s="10" t="s">
        <v>167</v>
      </c>
      <c r="C3" s="10">
        <v>0.51550387600000003</v>
      </c>
      <c r="E3" s="10">
        <v>3.1113671999999998E-2</v>
      </c>
      <c r="F3" s="10">
        <v>0.45452107899999999</v>
      </c>
      <c r="G3" s="10">
        <v>0.57648667300000001</v>
      </c>
    </row>
    <row r="4" spans="1:8" x14ac:dyDescent="0.25">
      <c r="A4" s="10">
        <v>1</v>
      </c>
      <c r="B4" s="10" t="s">
        <v>168</v>
      </c>
      <c r="C4" s="10">
        <v>0.71509971500000002</v>
      </c>
      <c r="E4" s="10">
        <v>2.4092184999999999E-2</v>
      </c>
      <c r="F4" s="10">
        <v>0.66787903299999996</v>
      </c>
      <c r="G4" s="10">
        <v>0.76232039699999998</v>
      </c>
      <c r="H4" s="19">
        <f>C4-C5</f>
        <v>0.13346706200000003</v>
      </c>
    </row>
    <row r="5" spans="1:8" x14ac:dyDescent="0.25">
      <c r="A5" s="10">
        <v>0</v>
      </c>
      <c r="B5" s="10" t="s">
        <v>168</v>
      </c>
      <c r="C5" s="10">
        <v>0.581632653</v>
      </c>
      <c r="E5" s="10">
        <v>4.9829925999999997E-2</v>
      </c>
      <c r="F5" s="10">
        <v>0.48396599800000001</v>
      </c>
      <c r="G5" s="10">
        <v>0.67929930800000005</v>
      </c>
    </row>
    <row r="6" spans="1:8" x14ac:dyDescent="0.25">
      <c r="A6" s="10">
        <v>1</v>
      </c>
      <c r="B6" s="10" t="s">
        <v>169</v>
      </c>
      <c r="C6" s="10">
        <v>0.63243243199999999</v>
      </c>
      <c r="E6" s="10">
        <v>3.5447841000000001E-2</v>
      </c>
      <c r="F6" s="10">
        <v>0.56295466299999997</v>
      </c>
      <c r="G6" s="10">
        <v>0.70191020199999998</v>
      </c>
      <c r="H6" s="19">
        <f>C6-C7</f>
        <v>-0.180900901</v>
      </c>
    </row>
    <row r="7" spans="1:8" x14ac:dyDescent="0.25">
      <c r="A7" s="10">
        <v>0</v>
      </c>
      <c r="B7" s="10" t="s">
        <v>169</v>
      </c>
      <c r="C7" s="10">
        <v>0.81333333299999999</v>
      </c>
      <c r="E7" s="10">
        <v>4.499218E-2</v>
      </c>
      <c r="F7" s="10">
        <v>0.72514866</v>
      </c>
      <c r="G7" s="10">
        <v>0.90151800699999995</v>
      </c>
    </row>
    <row r="8" spans="1:8" x14ac:dyDescent="0.25">
      <c r="A8" s="10">
        <v>1</v>
      </c>
      <c r="B8" s="10" t="s">
        <v>170</v>
      </c>
      <c r="C8" s="10">
        <v>0.65490196099999998</v>
      </c>
      <c r="E8" s="10">
        <v>2.9770716999999999E-2</v>
      </c>
      <c r="F8" s="10">
        <v>0.59655135500000001</v>
      </c>
      <c r="G8" s="10">
        <v>0.71325256699999995</v>
      </c>
      <c r="H8" s="19">
        <f>C8-C9</f>
        <v>3.6404851000000016E-2</v>
      </c>
    </row>
    <row r="9" spans="1:8" x14ac:dyDescent="0.25">
      <c r="A9" s="10">
        <v>0</v>
      </c>
      <c r="B9" s="10" t="s">
        <v>170</v>
      </c>
      <c r="C9" s="10">
        <v>0.61849710999999996</v>
      </c>
      <c r="E9" s="10">
        <v>3.6931309000000002E-2</v>
      </c>
      <c r="F9" s="10">
        <v>0.54611174399999995</v>
      </c>
      <c r="G9" s="10">
        <v>0.69088247599999997</v>
      </c>
    </row>
    <row r="14" spans="1:8" x14ac:dyDescent="0.25">
      <c r="A14" s="10" t="s">
        <v>171</v>
      </c>
      <c r="D14" s="10" t="s">
        <v>172</v>
      </c>
      <c r="E14" s="10" t="s">
        <v>173</v>
      </c>
    </row>
    <row r="15" spans="1:8" x14ac:dyDescent="0.25">
      <c r="A15" s="10" t="s">
        <v>174</v>
      </c>
      <c r="D15" s="10">
        <v>39166</v>
      </c>
      <c r="E15" s="10">
        <v>25696</v>
      </c>
    </row>
    <row r="16" spans="1:8" x14ac:dyDescent="0.25">
      <c r="A16" s="10" t="s">
        <v>175</v>
      </c>
      <c r="D16" s="10">
        <v>6996</v>
      </c>
      <c r="E16" s="10">
        <v>30706</v>
      </c>
    </row>
    <row r="17" spans="1:6" x14ac:dyDescent="0.25">
      <c r="A17" s="10" t="s">
        <v>176</v>
      </c>
      <c r="D17" s="10">
        <v>39896</v>
      </c>
      <c r="E17" s="10">
        <v>22116</v>
      </c>
      <c r="F17" s="7">
        <f>E17/(E17+D17)</f>
        <v>0.35664065019673613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P13"/>
  <sheetViews>
    <sheetView topLeftCell="A55" workbookViewId="0">
      <selection activeCell="D32" sqref="D32"/>
    </sheetView>
  </sheetViews>
  <sheetFormatPr defaultRowHeight="15" x14ac:dyDescent="0.25"/>
  <sheetData>
    <row r="1" spans="1:16" x14ac:dyDescent="0.25">
      <c r="A1" s="21" t="s">
        <v>225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5">
      <c r="A2" s="21" t="s">
        <v>226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11" t="s">
        <v>33</v>
      </c>
      <c r="B3" s="11">
        <v>7075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4" t="s">
        <v>71</v>
      </c>
      <c r="P3" s="21"/>
    </row>
    <row r="4" spans="1:16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 t="s">
        <v>227</v>
      </c>
      <c r="P4" s="21"/>
    </row>
    <row r="5" spans="1:16" x14ac:dyDescent="0.25">
      <c r="A5" s="21"/>
      <c r="B5" s="21"/>
      <c r="C5" s="21" t="s">
        <v>62</v>
      </c>
      <c r="D5" s="21"/>
      <c r="E5" s="21"/>
      <c r="F5" s="21"/>
      <c r="G5" s="21"/>
      <c r="H5" s="21"/>
      <c r="I5" s="21"/>
      <c r="J5" s="21"/>
      <c r="K5" s="21" t="s">
        <v>62</v>
      </c>
      <c r="L5" s="21" t="s">
        <v>63</v>
      </c>
      <c r="M5" s="21"/>
      <c r="N5" s="21"/>
      <c r="O5" s="21" t="s">
        <v>194</v>
      </c>
      <c r="P5" s="21"/>
    </row>
    <row r="6" spans="1:16" x14ac:dyDescent="0.25">
      <c r="A6" s="21"/>
      <c r="B6" s="21" t="s">
        <v>40</v>
      </c>
      <c r="C6" s="21" t="s">
        <v>41</v>
      </c>
      <c r="D6" s="21" t="s">
        <v>42</v>
      </c>
      <c r="E6" s="21" t="s">
        <v>43</v>
      </c>
      <c r="F6" s="21" t="s">
        <v>44</v>
      </c>
      <c r="G6" s="21" t="s">
        <v>45</v>
      </c>
      <c r="H6" s="21"/>
      <c r="I6" s="21"/>
      <c r="J6" s="21" t="s">
        <v>67</v>
      </c>
      <c r="K6" s="21" t="s">
        <v>41</v>
      </c>
      <c r="L6" s="21" t="s">
        <v>68</v>
      </c>
      <c r="M6" s="21"/>
      <c r="N6" s="21"/>
      <c r="O6" s="21" t="s">
        <v>195</v>
      </c>
      <c r="P6" s="21"/>
    </row>
    <row r="7" spans="1:16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 t="s">
        <v>197</v>
      </c>
      <c r="P7" s="21"/>
    </row>
    <row r="8" spans="1:16" x14ac:dyDescent="0.25">
      <c r="A8" s="21" t="s">
        <v>228</v>
      </c>
      <c r="B8" s="21"/>
      <c r="C8" s="21"/>
      <c r="D8" s="21"/>
      <c r="E8" s="21"/>
      <c r="F8" s="21"/>
      <c r="G8" s="21"/>
      <c r="H8" s="21"/>
      <c r="I8" s="21" t="s">
        <v>228</v>
      </c>
      <c r="J8" s="21"/>
      <c r="K8" s="21"/>
      <c r="L8" s="21"/>
      <c r="M8" s="21"/>
      <c r="N8" s="21"/>
      <c r="O8" s="21" t="s">
        <v>196</v>
      </c>
      <c r="P8" s="21"/>
    </row>
    <row r="9" spans="1:16" x14ac:dyDescent="0.25">
      <c r="A9" s="21">
        <v>0</v>
      </c>
      <c r="B9" s="21">
        <v>0.34556589999999998</v>
      </c>
      <c r="C9" s="21">
        <v>9.7523000000000002E-3</v>
      </c>
      <c r="D9" s="21">
        <v>35.43</v>
      </c>
      <c r="E9" s="21">
        <v>0</v>
      </c>
      <c r="F9" s="21">
        <v>0.32645170000000001</v>
      </c>
      <c r="G9" s="21">
        <v>0.36468020000000001</v>
      </c>
      <c r="H9" s="21"/>
      <c r="I9" s="21" t="s">
        <v>74</v>
      </c>
      <c r="J9" s="21">
        <v>-2.0025299999999999E-2</v>
      </c>
      <c r="K9" s="21">
        <v>1.30644E-2</v>
      </c>
      <c r="L9" s="21" t="s">
        <v>229</v>
      </c>
      <c r="M9" s="21"/>
      <c r="N9" s="21"/>
      <c r="O9" s="21" t="s">
        <v>230</v>
      </c>
      <c r="P9" s="21"/>
    </row>
    <row r="10" spans="1:16" x14ac:dyDescent="0.25">
      <c r="A10" s="21">
        <v>1</v>
      </c>
      <c r="B10" s="21">
        <v>0.32554060000000001</v>
      </c>
      <c r="C10" s="21">
        <v>9.7316999999999994E-3</v>
      </c>
      <c r="D10" s="21">
        <v>33.450000000000003</v>
      </c>
      <c r="E10" s="21">
        <v>0</v>
      </c>
      <c r="F10" s="21">
        <v>0.30646689999999999</v>
      </c>
      <c r="G10" s="21">
        <v>0.34461439999999999</v>
      </c>
      <c r="H10" s="21"/>
      <c r="I10" s="21"/>
      <c r="J10" s="21"/>
      <c r="K10" s="21"/>
      <c r="L10" s="21"/>
      <c r="M10" s="21"/>
      <c r="N10" s="21"/>
      <c r="O10" s="21" t="s">
        <v>193</v>
      </c>
      <c r="P10" s="21"/>
    </row>
    <row r="11" spans="1:16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 t="s">
        <v>198</v>
      </c>
      <c r="P11" s="21"/>
    </row>
    <row r="12" spans="1:16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2:K13"/>
  <sheetViews>
    <sheetView workbookViewId="0">
      <selection activeCell="D18" sqref="D18"/>
    </sheetView>
  </sheetViews>
  <sheetFormatPr defaultColWidth="9.140625" defaultRowHeight="15" x14ac:dyDescent="0.25"/>
  <cols>
    <col min="1" max="1" width="42.5703125" style="10" bestFit="1" customWidth="1"/>
    <col min="2" max="2" width="8.28515625" style="10" bestFit="1" customWidth="1"/>
    <col min="3" max="3" width="8.28515625" style="10" customWidth="1"/>
    <col min="4" max="4" width="10.42578125" style="10" bestFit="1" customWidth="1"/>
    <col min="5" max="5" width="9" style="10" bestFit="1" customWidth="1"/>
    <col min="6" max="6" width="9.140625" style="10"/>
    <col min="7" max="7" width="13.28515625" style="10" bestFit="1" customWidth="1"/>
    <col min="8" max="8" width="10.7109375" style="10" bestFit="1" customWidth="1"/>
    <col min="9" max="9" width="13.5703125" style="10" bestFit="1" customWidth="1"/>
    <col min="10" max="10" width="18.7109375" style="10" bestFit="1" customWidth="1"/>
    <col min="11" max="16384" width="9.140625" style="10"/>
  </cols>
  <sheetData>
    <row r="2" spans="1:11" x14ac:dyDescent="0.25">
      <c r="A2" s="10" t="s">
        <v>177</v>
      </c>
      <c r="B2" s="10" t="s">
        <v>178</v>
      </c>
      <c r="C2" s="10" t="s">
        <v>179</v>
      </c>
      <c r="D2" s="10" t="s">
        <v>180</v>
      </c>
      <c r="E2" s="11">
        <v>42752</v>
      </c>
      <c r="I2" s="10" t="s">
        <v>181</v>
      </c>
      <c r="J2" s="10" t="s">
        <v>63</v>
      </c>
    </row>
    <row r="3" spans="1:11" x14ac:dyDescent="0.25">
      <c r="A3" s="10" t="s">
        <v>182</v>
      </c>
      <c r="H3" s="10" t="s">
        <v>67</v>
      </c>
      <c r="I3" s="10" t="s">
        <v>41</v>
      </c>
      <c r="J3" s="10" t="s">
        <v>68</v>
      </c>
    </row>
    <row r="5" spans="1:11" x14ac:dyDescent="0.25">
      <c r="A5" s="10" t="s">
        <v>183</v>
      </c>
      <c r="G5" s="10" t="s">
        <v>35</v>
      </c>
    </row>
    <row r="6" spans="1:11" x14ac:dyDescent="0.25">
      <c r="G6" s="10" t="s">
        <v>74</v>
      </c>
      <c r="H6" s="10">
        <v>-0.43235220000000002</v>
      </c>
      <c r="I6" s="10">
        <v>3.0744400000000002E-2</v>
      </c>
      <c r="J6" s="10">
        <v>-0.4926102</v>
      </c>
      <c r="K6" s="10">
        <v>-0.37209419999999999</v>
      </c>
    </row>
    <row r="8" spans="1:11" x14ac:dyDescent="0.25">
      <c r="A8" s="10" t="s">
        <v>181</v>
      </c>
    </row>
    <row r="9" spans="1:11" x14ac:dyDescent="0.25">
      <c r="A9" s="10" t="s">
        <v>40</v>
      </c>
      <c r="B9" s="10" t="s">
        <v>184</v>
      </c>
      <c r="C9" s="10" t="s">
        <v>185</v>
      </c>
      <c r="D9" s="10" t="s">
        <v>42</v>
      </c>
      <c r="F9" s="10" t="s">
        <v>43</v>
      </c>
      <c r="H9" s="10" t="s">
        <v>44</v>
      </c>
      <c r="I9" s="10" t="s">
        <v>45</v>
      </c>
    </row>
    <row r="11" spans="1:11" x14ac:dyDescent="0.25">
      <c r="A11" s="10" t="s">
        <v>186</v>
      </c>
    </row>
    <row r="12" spans="1:11" x14ac:dyDescent="0.25">
      <c r="A12" s="10">
        <v>0</v>
      </c>
      <c r="B12" s="10">
        <v>7.4678380000000004</v>
      </c>
      <c r="C12" s="10">
        <v>2.6047600000000001E-2</v>
      </c>
      <c r="D12" s="10">
        <v>286.7</v>
      </c>
      <c r="F12" s="10">
        <v>0</v>
      </c>
      <c r="H12" s="10">
        <v>7.416785</v>
      </c>
      <c r="I12" s="10">
        <v>7.5188899999999999</v>
      </c>
    </row>
    <row r="13" spans="1:11" x14ac:dyDescent="0.25">
      <c r="A13" s="10">
        <v>1</v>
      </c>
      <c r="B13" s="10">
        <v>7.0354859999999997</v>
      </c>
      <c r="C13" s="10">
        <v>1.52774E-2</v>
      </c>
      <c r="D13" s="10">
        <v>460.51</v>
      </c>
      <c r="F13" s="10">
        <v>0</v>
      </c>
      <c r="H13" s="10">
        <v>7.0055420000000002</v>
      </c>
      <c r="I13" s="10">
        <v>7.065429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M7"/>
  <sheetViews>
    <sheetView workbookViewId="0">
      <selection activeCell="K32" sqref="K32"/>
    </sheetView>
  </sheetViews>
  <sheetFormatPr defaultColWidth="9.140625" defaultRowHeight="15" x14ac:dyDescent="0.25"/>
  <cols>
    <col min="1" max="1" width="13.28515625" style="10" bestFit="1" customWidth="1"/>
    <col min="2" max="2" width="9" style="10" bestFit="1" customWidth="1"/>
    <col min="3" max="3" width="13.5703125" style="10" bestFit="1" customWidth="1"/>
    <col min="4" max="4" width="6" style="10" bestFit="1" customWidth="1"/>
    <col min="5" max="5" width="4" style="10" bestFit="1" customWidth="1"/>
    <col min="6" max="6" width="10.42578125" style="10" bestFit="1" customWidth="1"/>
    <col min="7" max="7" width="9" style="10" bestFit="1" customWidth="1"/>
    <col min="8" max="8" width="9.140625" style="10"/>
    <col min="9" max="9" width="13.28515625" style="10" bestFit="1" customWidth="1"/>
    <col min="10" max="10" width="10.7109375" style="10" bestFit="1" customWidth="1"/>
    <col min="11" max="11" width="13.5703125" style="10" bestFit="1" customWidth="1"/>
    <col min="12" max="12" width="18.85546875" style="10" bestFit="1" customWidth="1"/>
    <col min="13" max="16384" width="9.140625" style="10"/>
  </cols>
  <sheetData>
    <row r="1" spans="1:13" x14ac:dyDescent="0.25">
      <c r="A1" s="10" t="s">
        <v>187</v>
      </c>
    </row>
    <row r="2" spans="1:13" x14ac:dyDescent="0.25">
      <c r="C2" s="10" t="s">
        <v>181</v>
      </c>
      <c r="K2" s="10" t="s">
        <v>181</v>
      </c>
      <c r="L2" s="10" t="s">
        <v>63</v>
      </c>
    </row>
    <row r="3" spans="1:13" x14ac:dyDescent="0.25">
      <c r="B3" s="10" t="s">
        <v>40</v>
      </c>
      <c r="C3" s="10" t="s">
        <v>41</v>
      </c>
      <c r="D3" s="10" t="s">
        <v>42</v>
      </c>
      <c r="E3" s="10" t="s">
        <v>43</v>
      </c>
      <c r="F3" s="10" t="s">
        <v>44</v>
      </c>
      <c r="G3" s="10" t="s">
        <v>45</v>
      </c>
      <c r="J3" s="10" t="s">
        <v>67</v>
      </c>
      <c r="K3" s="10" t="s">
        <v>41</v>
      </c>
      <c r="L3" s="10" t="s">
        <v>68</v>
      </c>
    </row>
    <row r="5" spans="1:13" x14ac:dyDescent="0.25">
      <c r="A5" s="10" t="s">
        <v>35</v>
      </c>
      <c r="I5" s="10" t="s">
        <v>35</v>
      </c>
    </row>
    <row r="6" spans="1:13" x14ac:dyDescent="0.25">
      <c r="A6" s="10">
        <v>0</v>
      </c>
      <c r="B6" s="10">
        <v>7.9944610000000003</v>
      </c>
      <c r="C6" s="10">
        <v>0.14098920000000001</v>
      </c>
      <c r="D6" s="10">
        <v>56.7</v>
      </c>
      <c r="E6" s="10">
        <v>0</v>
      </c>
      <c r="F6" s="10">
        <v>7.718127</v>
      </c>
      <c r="G6" s="10">
        <v>8.2707949999999997</v>
      </c>
      <c r="I6" s="10" t="s">
        <v>74</v>
      </c>
      <c r="J6" s="10">
        <v>-7.3134099999999994E-2</v>
      </c>
      <c r="K6" s="10">
        <v>0.17884700000000001</v>
      </c>
      <c r="L6" s="10">
        <v>-0.42366779999999998</v>
      </c>
      <c r="M6" s="10">
        <v>0.27739950000000002</v>
      </c>
    </row>
    <row r="7" spans="1:13" x14ac:dyDescent="0.25">
      <c r="A7" s="10">
        <v>1</v>
      </c>
      <c r="B7" s="10">
        <v>7.9213269999999998</v>
      </c>
      <c r="C7" s="10">
        <v>8.4166000000000005E-2</v>
      </c>
      <c r="D7" s="10">
        <v>94.12</v>
      </c>
      <c r="E7" s="10">
        <v>0</v>
      </c>
      <c r="F7" s="10">
        <v>7.7563639999999996</v>
      </c>
      <c r="G7" s="10">
        <v>8.0862890000000007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T26"/>
  <sheetViews>
    <sheetView topLeftCell="A19" workbookViewId="0">
      <selection activeCell="O48" sqref="O48"/>
    </sheetView>
  </sheetViews>
  <sheetFormatPr defaultRowHeight="15" x14ac:dyDescent="0.25"/>
  <sheetData>
    <row r="1" spans="1:20" x14ac:dyDescent="0.25">
      <c r="A1" s="37" t="s">
        <v>0</v>
      </c>
      <c r="B1" s="37"/>
      <c r="C1" s="37"/>
      <c r="G1" s="38" t="s">
        <v>8</v>
      </c>
      <c r="H1" s="38"/>
      <c r="I1" s="38"/>
    </row>
    <row r="2" spans="1:20" x14ac:dyDescent="0.25">
      <c r="A2" s="3" t="s">
        <v>9</v>
      </c>
      <c r="B2" s="4" t="s">
        <v>6</v>
      </c>
      <c r="C2" s="4" t="s">
        <v>7</v>
      </c>
      <c r="G2" s="3" t="s">
        <v>9</v>
      </c>
      <c r="H2" s="4" t="s">
        <v>6</v>
      </c>
      <c r="I2" s="4" t="s">
        <v>7</v>
      </c>
    </row>
    <row r="3" spans="1:20" x14ac:dyDescent="0.25">
      <c r="A3" s="2">
        <v>0</v>
      </c>
      <c r="B3">
        <v>5848</v>
      </c>
      <c r="C3">
        <v>7232</v>
      </c>
      <c r="G3" s="2">
        <v>0</v>
      </c>
      <c r="H3">
        <v>4663</v>
      </c>
      <c r="I3">
        <v>5065</v>
      </c>
    </row>
    <row r="4" spans="1:20" x14ac:dyDescent="0.25">
      <c r="A4" s="2" t="s">
        <v>1</v>
      </c>
      <c r="B4">
        <v>9488</v>
      </c>
      <c r="C4">
        <v>13414</v>
      </c>
      <c r="G4" s="2" t="s">
        <v>1</v>
      </c>
      <c r="H4">
        <v>2339</v>
      </c>
      <c r="I4">
        <v>3465</v>
      </c>
    </row>
    <row r="5" spans="1:20" x14ac:dyDescent="0.25">
      <c r="A5" s="2" t="s">
        <v>2</v>
      </c>
      <c r="B5">
        <v>11359</v>
      </c>
      <c r="C5">
        <v>11535</v>
      </c>
      <c r="G5" s="2" t="s">
        <v>2</v>
      </c>
      <c r="H5">
        <v>2645</v>
      </c>
      <c r="I5">
        <v>2976</v>
      </c>
    </row>
    <row r="6" spans="1:20" x14ac:dyDescent="0.25">
      <c r="A6" s="2" t="s">
        <v>3</v>
      </c>
      <c r="B6">
        <v>6015</v>
      </c>
      <c r="C6">
        <v>4503</v>
      </c>
      <c r="G6" s="2" t="s">
        <v>3</v>
      </c>
      <c r="H6">
        <v>1485</v>
      </c>
      <c r="I6">
        <v>1399</v>
      </c>
    </row>
    <row r="7" spans="1:20" x14ac:dyDescent="0.25">
      <c r="A7" s="2" t="s">
        <v>4</v>
      </c>
      <c r="B7">
        <v>1765</v>
      </c>
      <c r="C7">
        <v>1079</v>
      </c>
      <c r="G7" s="2" t="s">
        <v>4</v>
      </c>
      <c r="H7">
        <v>605</v>
      </c>
      <c r="I7">
        <v>444</v>
      </c>
    </row>
    <row r="8" spans="1:20" x14ac:dyDescent="0.25">
      <c r="A8" s="2" t="s">
        <v>5</v>
      </c>
      <c r="B8">
        <v>1037</v>
      </c>
      <c r="C8">
        <v>426</v>
      </c>
      <c r="G8" s="2" t="s">
        <v>5</v>
      </c>
      <c r="H8">
        <v>456</v>
      </c>
      <c r="I8">
        <v>225</v>
      </c>
    </row>
    <row r="9" spans="1:20" x14ac:dyDescent="0.25">
      <c r="N9" s="36" t="s">
        <v>19</v>
      </c>
      <c r="O9" s="36"/>
      <c r="P9" s="36"/>
      <c r="R9" s="36" t="s">
        <v>18</v>
      </c>
      <c r="S9" s="36"/>
      <c r="T9" s="36"/>
    </row>
    <row r="10" spans="1:20" x14ac:dyDescent="0.25">
      <c r="A10" s="39" t="s">
        <v>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N10" t="s">
        <v>9</v>
      </c>
      <c r="O10" t="s">
        <v>6</v>
      </c>
      <c r="P10" t="s">
        <v>7</v>
      </c>
      <c r="R10" t="s">
        <v>9</v>
      </c>
      <c r="S10" t="s">
        <v>6</v>
      </c>
      <c r="T10" t="s">
        <v>7</v>
      </c>
    </row>
    <row r="11" spans="1:20" x14ac:dyDescent="0.25">
      <c r="A11" t="s">
        <v>9</v>
      </c>
      <c r="B11" t="s">
        <v>0</v>
      </c>
      <c r="C11" t="s">
        <v>8</v>
      </c>
      <c r="D11" t="s">
        <v>10</v>
      </c>
      <c r="E11" t="s">
        <v>11</v>
      </c>
      <c r="F11" t="s">
        <v>12</v>
      </c>
      <c r="G11" s="5" t="s">
        <v>13</v>
      </c>
      <c r="H11" t="s">
        <v>14</v>
      </c>
      <c r="I11" t="s">
        <v>15</v>
      </c>
      <c r="J11" t="s">
        <v>16</v>
      </c>
      <c r="K11" t="s">
        <v>17</v>
      </c>
      <c r="L11" t="s">
        <v>18</v>
      </c>
      <c r="N11" s="1">
        <v>0</v>
      </c>
      <c r="O11">
        <v>55.636951764817809</v>
      </c>
      <c r="P11">
        <v>58.811092136293411</v>
      </c>
      <c r="R11" s="1">
        <v>0</v>
      </c>
      <c r="S11">
        <v>0.94976995410130105</v>
      </c>
      <c r="T11">
        <v>0.86989786519355017</v>
      </c>
    </row>
    <row r="12" spans="1:20" x14ac:dyDescent="0.25">
      <c r="A12" s="1">
        <v>0</v>
      </c>
      <c r="B12">
        <v>5848</v>
      </c>
      <c r="C12">
        <v>4663</v>
      </c>
      <c r="D12">
        <f t="shared" ref="D12:D17" si="0">B12/F12</f>
        <v>0.5563695176481781</v>
      </c>
      <c r="E12">
        <f t="shared" ref="E12:E17" si="1">1-D12</f>
        <v>0.4436304823518219</v>
      </c>
      <c r="F12">
        <f t="shared" ref="F12:F17" si="2">SUM(B12:C12)</f>
        <v>10511</v>
      </c>
      <c r="G12">
        <f t="shared" ref="G12:G17" si="3">SQRT(D12*E12/F12)</f>
        <v>4.8458541156519482E-3</v>
      </c>
      <c r="H12">
        <f t="shared" ref="H12:H17" si="4">_xlfn.NORM.S.INV(0.975)*G12</f>
        <v>9.4976995410130105E-3</v>
      </c>
      <c r="I12">
        <f t="shared" ref="I12:I17" si="5">D12-H12</f>
        <v>0.54687181810716512</v>
      </c>
      <c r="J12">
        <f t="shared" ref="J12:J17" si="6">D12+H12</f>
        <v>0.56586721718919109</v>
      </c>
      <c r="K12">
        <f t="shared" ref="K12:K17" si="7">D12*100</f>
        <v>55.636951764817809</v>
      </c>
      <c r="L12">
        <f t="shared" ref="L12:L17" si="8">H12*100</f>
        <v>0.94976995410130105</v>
      </c>
      <c r="N12" s="6" t="s">
        <v>27</v>
      </c>
      <c r="O12">
        <v>80.223218060370343</v>
      </c>
      <c r="P12">
        <v>79.471532673736604</v>
      </c>
      <c r="R12" s="6" t="s">
        <v>27</v>
      </c>
      <c r="S12">
        <v>0.71785816542481562</v>
      </c>
      <c r="T12">
        <v>0.60933874214831707</v>
      </c>
    </row>
    <row r="13" spans="1:20" x14ac:dyDescent="0.25">
      <c r="A13" t="s">
        <v>1</v>
      </c>
      <c r="B13">
        <v>9488</v>
      </c>
      <c r="C13">
        <v>2339</v>
      </c>
      <c r="D13">
        <f t="shared" si="0"/>
        <v>0.80223218060370338</v>
      </c>
      <c r="E13">
        <f t="shared" si="1"/>
        <v>0.19776781939629662</v>
      </c>
      <c r="F13">
        <f t="shared" si="2"/>
        <v>11827</v>
      </c>
      <c r="G13">
        <f t="shared" si="3"/>
        <v>3.6626089616298538E-3</v>
      </c>
      <c r="H13">
        <f t="shared" si="4"/>
        <v>7.1785816542481564E-3</v>
      </c>
      <c r="I13">
        <f t="shared" si="5"/>
        <v>0.79505359894945526</v>
      </c>
      <c r="J13">
        <f t="shared" si="6"/>
        <v>0.8094107622579515</v>
      </c>
      <c r="K13">
        <f t="shared" si="7"/>
        <v>80.223218060370343</v>
      </c>
      <c r="L13">
        <f t="shared" si="8"/>
        <v>0.71785816542481562</v>
      </c>
      <c r="N13" s="6" t="s">
        <v>28</v>
      </c>
      <c r="O13">
        <v>81.112539274493002</v>
      </c>
      <c r="P13">
        <v>79.491420301839995</v>
      </c>
      <c r="R13" s="6" t="s">
        <v>28</v>
      </c>
      <c r="S13">
        <v>0.64826537507793425</v>
      </c>
      <c r="T13">
        <v>0.65694247255571392</v>
      </c>
    </row>
    <row r="14" spans="1:20" x14ac:dyDescent="0.25">
      <c r="A14" t="s">
        <v>2</v>
      </c>
      <c r="B14">
        <v>11359</v>
      </c>
      <c r="C14">
        <v>2645</v>
      </c>
      <c r="D14">
        <f t="shared" si="0"/>
        <v>0.81112539274493001</v>
      </c>
      <c r="E14">
        <f t="shared" si="1"/>
        <v>0.18887460725506999</v>
      </c>
      <c r="F14">
        <f t="shared" si="2"/>
        <v>14004</v>
      </c>
      <c r="G14">
        <f t="shared" si="3"/>
        <v>3.3075371802307033E-3</v>
      </c>
      <c r="H14">
        <f t="shared" si="4"/>
        <v>6.4826537507793429E-3</v>
      </c>
      <c r="I14">
        <f t="shared" si="5"/>
        <v>0.80464273899415062</v>
      </c>
      <c r="J14">
        <f t="shared" si="6"/>
        <v>0.8176080464957094</v>
      </c>
      <c r="K14">
        <f t="shared" si="7"/>
        <v>81.112539274493002</v>
      </c>
      <c r="L14">
        <f t="shared" si="8"/>
        <v>0.64826537507793425</v>
      </c>
      <c r="N14" s="6" t="s">
        <v>29</v>
      </c>
      <c r="O14">
        <v>80.2</v>
      </c>
      <c r="P14">
        <v>76.296170789562851</v>
      </c>
      <c r="R14" s="6" t="s">
        <v>29</v>
      </c>
      <c r="S14">
        <v>0.90185608230355963</v>
      </c>
      <c r="T14">
        <v>1.0849484757276497</v>
      </c>
    </row>
    <row r="15" spans="1:20" x14ac:dyDescent="0.25">
      <c r="A15" t="s">
        <v>3</v>
      </c>
      <c r="B15">
        <v>6015</v>
      </c>
      <c r="C15">
        <v>1485</v>
      </c>
      <c r="D15">
        <f t="shared" si="0"/>
        <v>0.80200000000000005</v>
      </c>
      <c r="E15">
        <f t="shared" si="1"/>
        <v>0.19799999999999995</v>
      </c>
      <c r="F15">
        <f t="shared" si="2"/>
        <v>7500</v>
      </c>
      <c r="G15">
        <f t="shared" si="3"/>
        <v>4.6013910940062453E-3</v>
      </c>
      <c r="H15">
        <f t="shared" si="4"/>
        <v>9.0185608230355964E-3</v>
      </c>
      <c r="I15">
        <f t="shared" si="5"/>
        <v>0.7929814391769644</v>
      </c>
      <c r="J15">
        <f t="shared" si="6"/>
        <v>0.81101856082303569</v>
      </c>
      <c r="K15">
        <f t="shared" si="7"/>
        <v>80.2</v>
      </c>
      <c r="L15">
        <f t="shared" si="8"/>
        <v>0.90185608230355963</v>
      </c>
      <c r="N15" s="6" t="s">
        <v>30</v>
      </c>
      <c r="O15">
        <v>74.472573839662445</v>
      </c>
      <c r="P15">
        <v>70.847012475377539</v>
      </c>
      <c r="R15" s="6" t="s">
        <v>30</v>
      </c>
      <c r="S15">
        <v>1.7553980605587876</v>
      </c>
      <c r="T15">
        <v>2.2824456425502162</v>
      </c>
    </row>
    <row r="16" spans="1:20" x14ac:dyDescent="0.25">
      <c r="A16" t="s">
        <v>4</v>
      </c>
      <c r="B16">
        <v>1765</v>
      </c>
      <c r="C16">
        <v>605</v>
      </c>
      <c r="D16">
        <f t="shared" si="0"/>
        <v>0.74472573839662448</v>
      </c>
      <c r="E16">
        <f t="shared" si="1"/>
        <v>0.25527426160337552</v>
      </c>
      <c r="F16">
        <f t="shared" si="2"/>
        <v>2370</v>
      </c>
      <c r="G16">
        <f t="shared" si="3"/>
        <v>8.9562771275653232E-3</v>
      </c>
      <c r="H16">
        <f t="shared" si="4"/>
        <v>1.7553980605587875E-2</v>
      </c>
      <c r="I16">
        <f t="shared" si="5"/>
        <v>0.7271717577910366</v>
      </c>
      <c r="J16">
        <f t="shared" si="6"/>
        <v>0.76227971900221236</v>
      </c>
      <c r="K16">
        <f t="shared" si="7"/>
        <v>74.472573839662445</v>
      </c>
      <c r="L16">
        <f t="shared" si="8"/>
        <v>1.7553980605587876</v>
      </c>
      <c r="N16" s="6" t="s">
        <v>31</v>
      </c>
      <c r="O16">
        <v>69.457468184862691</v>
      </c>
      <c r="P16">
        <v>65.437788018433181</v>
      </c>
      <c r="R16" s="6" t="s">
        <v>31</v>
      </c>
      <c r="S16">
        <v>2.3363084457687844</v>
      </c>
      <c r="T16">
        <v>3.6531934202846825</v>
      </c>
    </row>
    <row r="17" spans="1:12" x14ac:dyDescent="0.25">
      <c r="A17" t="s">
        <v>5</v>
      </c>
      <c r="B17">
        <v>1037</v>
      </c>
      <c r="C17">
        <v>456</v>
      </c>
      <c r="D17">
        <f t="shared" si="0"/>
        <v>0.69457468184862692</v>
      </c>
      <c r="E17">
        <f t="shared" si="1"/>
        <v>0.30542531815137308</v>
      </c>
      <c r="F17">
        <f t="shared" si="2"/>
        <v>1493</v>
      </c>
      <c r="G17">
        <f t="shared" si="3"/>
        <v>1.192016008557957E-2</v>
      </c>
      <c r="H17">
        <f t="shared" si="4"/>
        <v>2.3363084457687842E-2</v>
      </c>
      <c r="I17">
        <f t="shared" si="5"/>
        <v>0.67121159739093905</v>
      </c>
      <c r="J17">
        <f t="shared" si="6"/>
        <v>0.71793776630631478</v>
      </c>
      <c r="K17">
        <f t="shared" si="7"/>
        <v>69.457468184862691</v>
      </c>
      <c r="L17">
        <f t="shared" si="8"/>
        <v>2.3363084457687844</v>
      </c>
    </row>
    <row r="19" spans="1:12" x14ac:dyDescent="0.25">
      <c r="A19" s="36" t="s">
        <v>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x14ac:dyDescent="0.25">
      <c r="A20" t="s">
        <v>9</v>
      </c>
      <c r="B20" t="s">
        <v>0</v>
      </c>
      <c r="C20" t="s">
        <v>8</v>
      </c>
      <c r="D20" t="s">
        <v>10</v>
      </c>
      <c r="E20" t="s">
        <v>11</v>
      </c>
      <c r="F20" t="s">
        <v>12</v>
      </c>
      <c r="G20" s="5" t="s">
        <v>13</v>
      </c>
      <c r="H20" t="s">
        <v>14</v>
      </c>
      <c r="I20" t="s">
        <v>15</v>
      </c>
      <c r="J20" t="s">
        <v>16</v>
      </c>
      <c r="K20" t="s">
        <v>17</v>
      </c>
      <c r="L20" t="s">
        <v>18</v>
      </c>
    </row>
    <row r="21" spans="1:12" x14ac:dyDescent="0.25">
      <c r="A21" s="1">
        <v>0</v>
      </c>
      <c r="B21">
        <v>7232</v>
      </c>
      <c r="C21">
        <v>5065</v>
      </c>
      <c r="D21">
        <f t="shared" ref="D21:D26" si="9">B21/F21</f>
        <v>0.58811092136293408</v>
      </c>
      <c r="E21">
        <f t="shared" ref="E21:E26" si="10">1-D21</f>
        <v>0.41188907863706592</v>
      </c>
      <c r="F21">
        <f t="shared" ref="F21:F26" si="11">SUM(B21:C21)</f>
        <v>12297</v>
      </c>
      <c r="G21">
        <f t="shared" ref="G21:G26" si="12">SQRT(D21*E21/F21)</f>
        <v>4.438335969717779E-3</v>
      </c>
      <c r="H21">
        <f t="shared" ref="H21:H26" si="13">_xlfn.NORM.S.INV(0.975)*G21</f>
        <v>8.6989786519355017E-3</v>
      </c>
      <c r="I21">
        <f t="shared" ref="I21:I26" si="14">D21-H21</f>
        <v>0.57941194271099861</v>
      </c>
      <c r="J21">
        <f t="shared" ref="J21:J26" si="15">D21+H21</f>
        <v>0.59680990001486955</v>
      </c>
      <c r="K21">
        <f t="shared" ref="K21:K26" si="16">D21*100</f>
        <v>58.811092136293411</v>
      </c>
      <c r="L21">
        <f t="shared" ref="L21:L26" si="17">H21*100</f>
        <v>0.86989786519355017</v>
      </c>
    </row>
    <row r="22" spans="1:12" x14ac:dyDescent="0.25">
      <c r="A22" t="s">
        <v>1</v>
      </c>
      <c r="B22">
        <v>13414</v>
      </c>
      <c r="C22">
        <v>3465</v>
      </c>
      <c r="D22">
        <f t="shared" si="9"/>
        <v>0.794715326737366</v>
      </c>
      <c r="E22">
        <f t="shared" si="10"/>
        <v>0.205284673262634</v>
      </c>
      <c r="F22">
        <f t="shared" si="11"/>
        <v>16879</v>
      </c>
      <c r="G22">
        <f t="shared" si="12"/>
        <v>3.1089282606961326E-3</v>
      </c>
      <c r="H22">
        <f t="shared" si="13"/>
        <v>6.0933874214831709E-3</v>
      </c>
      <c r="I22">
        <f t="shared" si="14"/>
        <v>0.78862193931588287</v>
      </c>
      <c r="J22">
        <f t="shared" si="15"/>
        <v>0.80080871415884913</v>
      </c>
      <c r="K22">
        <f t="shared" si="16"/>
        <v>79.471532673736604</v>
      </c>
      <c r="L22">
        <f t="shared" si="17"/>
        <v>0.60933874214831707</v>
      </c>
    </row>
    <row r="23" spans="1:12" x14ac:dyDescent="0.25">
      <c r="A23" t="s">
        <v>2</v>
      </c>
      <c r="B23">
        <v>11535</v>
      </c>
      <c r="C23">
        <v>2976</v>
      </c>
      <c r="D23">
        <f t="shared" si="9"/>
        <v>0.79491420301839988</v>
      </c>
      <c r="E23">
        <f t="shared" si="10"/>
        <v>0.20508579698160012</v>
      </c>
      <c r="F23">
        <f t="shared" si="11"/>
        <v>14511</v>
      </c>
      <c r="G23">
        <f t="shared" si="12"/>
        <v>3.3518088992328049E-3</v>
      </c>
      <c r="H23">
        <f t="shared" si="13"/>
        <v>6.5694247255571395E-3</v>
      </c>
      <c r="I23">
        <f t="shared" si="14"/>
        <v>0.78834477829284277</v>
      </c>
      <c r="J23">
        <f t="shared" si="15"/>
        <v>0.80148362774395698</v>
      </c>
      <c r="K23">
        <f t="shared" si="16"/>
        <v>79.491420301839995</v>
      </c>
      <c r="L23">
        <f t="shared" si="17"/>
        <v>0.65694247255571392</v>
      </c>
    </row>
    <row r="24" spans="1:12" x14ac:dyDescent="0.25">
      <c r="A24" t="s">
        <v>3</v>
      </c>
      <c r="B24">
        <v>4503</v>
      </c>
      <c r="C24">
        <v>1399</v>
      </c>
      <c r="D24">
        <f t="shared" si="9"/>
        <v>0.76296170789562856</v>
      </c>
      <c r="E24">
        <f t="shared" si="10"/>
        <v>0.23703829210437144</v>
      </c>
      <c r="F24">
        <f t="shared" si="11"/>
        <v>5902</v>
      </c>
      <c r="G24">
        <f t="shared" si="12"/>
        <v>5.5355531238613833E-3</v>
      </c>
      <c r="H24">
        <f t="shared" si="13"/>
        <v>1.0849484757276498E-2</v>
      </c>
      <c r="I24">
        <f t="shared" si="14"/>
        <v>0.75211222313835202</v>
      </c>
      <c r="J24">
        <f t="shared" si="15"/>
        <v>0.7738111926529051</v>
      </c>
      <c r="K24">
        <f t="shared" si="16"/>
        <v>76.296170789562851</v>
      </c>
      <c r="L24">
        <f t="shared" si="17"/>
        <v>1.0849484757276497</v>
      </c>
    </row>
    <row r="25" spans="1:12" x14ac:dyDescent="0.25">
      <c r="A25" t="s">
        <v>4</v>
      </c>
      <c r="B25">
        <v>1079</v>
      </c>
      <c r="C25">
        <v>444</v>
      </c>
      <c r="D25">
        <f t="shared" si="9"/>
        <v>0.70847012475377547</v>
      </c>
      <c r="E25">
        <f t="shared" si="10"/>
        <v>0.29152987524622453</v>
      </c>
      <c r="F25">
        <f t="shared" si="11"/>
        <v>1523</v>
      </c>
      <c r="G25">
        <f t="shared" si="12"/>
        <v>1.1645344815281591E-2</v>
      </c>
      <c r="H25">
        <f t="shared" si="13"/>
        <v>2.2824456425502161E-2</v>
      </c>
      <c r="I25">
        <f t="shared" si="14"/>
        <v>0.68564566832827334</v>
      </c>
      <c r="J25">
        <f t="shared" si="15"/>
        <v>0.73129458117927759</v>
      </c>
      <c r="K25">
        <f t="shared" si="16"/>
        <v>70.847012475377539</v>
      </c>
      <c r="L25">
        <f t="shared" si="17"/>
        <v>2.2824456425502162</v>
      </c>
    </row>
    <row r="26" spans="1:12" x14ac:dyDescent="0.25">
      <c r="A26" t="s">
        <v>5</v>
      </c>
      <c r="B26">
        <v>426</v>
      </c>
      <c r="C26">
        <v>225</v>
      </c>
      <c r="D26">
        <f t="shared" si="9"/>
        <v>0.65437788018433185</v>
      </c>
      <c r="E26">
        <f t="shared" si="10"/>
        <v>0.34562211981566815</v>
      </c>
      <c r="F26">
        <f t="shared" si="11"/>
        <v>651</v>
      </c>
      <c r="G26">
        <f t="shared" si="12"/>
        <v>1.8639084437778484E-2</v>
      </c>
      <c r="H26">
        <f t="shared" si="13"/>
        <v>3.6531934202846825E-2</v>
      </c>
      <c r="I26">
        <f t="shared" si="14"/>
        <v>0.61784594598148501</v>
      </c>
      <c r="J26">
        <f t="shared" si="15"/>
        <v>0.69090981438717869</v>
      </c>
      <c r="K26">
        <f t="shared" si="16"/>
        <v>65.437788018433181</v>
      </c>
      <c r="L26">
        <f t="shared" si="17"/>
        <v>3.6531934202846825</v>
      </c>
    </row>
  </sheetData>
  <mergeCells count="6">
    <mergeCell ref="R9:T9"/>
    <mergeCell ref="A1:C1"/>
    <mergeCell ref="G1:I1"/>
    <mergeCell ref="A10:L10"/>
    <mergeCell ref="A19:L19"/>
    <mergeCell ref="N9:P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99A-2BA6-4190-B97D-632ECDB654BC}">
  <dimension ref="A1:M14"/>
  <sheetViews>
    <sheetView workbookViewId="0">
      <selection activeCell="A16" sqref="A16"/>
    </sheetView>
  </sheetViews>
  <sheetFormatPr defaultRowHeight="15" x14ac:dyDescent="0.25"/>
  <cols>
    <col min="1" max="2" width="11.42578125" customWidth="1"/>
    <col min="3" max="3" width="12.5703125" customWidth="1"/>
  </cols>
  <sheetData>
    <row r="1" spans="1:13" s="28" customFormat="1" ht="21" x14ac:dyDescent="0.25">
      <c r="A1" s="30" t="s">
        <v>254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5">
      <c r="A2" s="8"/>
    </row>
    <row r="3" spans="1:13" x14ac:dyDescent="0.25">
      <c r="A3" t="s">
        <v>255</v>
      </c>
      <c r="B3" t="s">
        <v>256</v>
      </c>
      <c r="C3" t="s">
        <v>252</v>
      </c>
      <c r="D3" t="s">
        <v>257</v>
      </c>
      <c r="E3" t="s">
        <v>142</v>
      </c>
    </row>
    <row r="4" spans="1:13" x14ac:dyDescent="0.25">
      <c r="A4" s="1">
        <v>0</v>
      </c>
      <c r="B4" t="s">
        <v>57</v>
      </c>
      <c r="C4">
        <v>0.62893543200000002</v>
      </c>
      <c r="D4">
        <v>7.7331077042588903E-3</v>
      </c>
      <c r="E4">
        <v>14992</v>
      </c>
    </row>
    <row r="5" spans="1:13" x14ac:dyDescent="0.25">
      <c r="A5" s="1">
        <v>1</v>
      </c>
      <c r="B5" s="28" t="s">
        <v>57</v>
      </c>
      <c r="C5">
        <v>0.76247407899999997</v>
      </c>
      <c r="D5">
        <v>3.1543354820978363E-3</v>
      </c>
      <c r="E5">
        <v>69925</v>
      </c>
    </row>
    <row r="6" spans="1:13" x14ac:dyDescent="0.25">
      <c r="A6" s="1" t="s">
        <v>48</v>
      </c>
      <c r="B6" s="28" t="s">
        <v>57</v>
      </c>
      <c r="C6">
        <v>0.77329736000000004</v>
      </c>
      <c r="D6">
        <v>7.0077008062505389E-3</v>
      </c>
      <c r="E6">
        <v>13714</v>
      </c>
    </row>
    <row r="7" spans="1:13" x14ac:dyDescent="0.25">
      <c r="A7" s="1" t="s">
        <v>49</v>
      </c>
      <c r="B7" s="28" t="s">
        <v>57</v>
      </c>
      <c r="C7">
        <v>0.76494023899999997</v>
      </c>
      <c r="D7">
        <v>5.2459253872994209E-2</v>
      </c>
      <c r="E7">
        <v>251</v>
      </c>
    </row>
    <row r="8" spans="1:13" x14ac:dyDescent="0.25">
      <c r="A8" s="1">
        <v>0</v>
      </c>
      <c r="B8" t="s">
        <v>56</v>
      </c>
      <c r="C8">
        <v>0.20882669500000001</v>
      </c>
      <c r="D8">
        <v>1.3069140862526002E-2</v>
      </c>
      <c r="E8">
        <v>3716</v>
      </c>
    </row>
    <row r="9" spans="1:13" x14ac:dyDescent="0.25">
      <c r="A9" s="1">
        <v>1</v>
      </c>
      <c r="B9" s="28" t="s">
        <v>56</v>
      </c>
      <c r="C9">
        <v>0.326259574</v>
      </c>
      <c r="D9">
        <v>7.7031135159550393E-3</v>
      </c>
      <c r="E9">
        <v>14231</v>
      </c>
    </row>
    <row r="10" spans="1:13" x14ac:dyDescent="0.25">
      <c r="A10" s="1" t="s">
        <v>48</v>
      </c>
      <c r="B10" s="28" t="s">
        <v>56</v>
      </c>
      <c r="C10">
        <v>0.30141509399999999</v>
      </c>
      <c r="D10">
        <v>1.9533507704525242E-2</v>
      </c>
      <c r="E10">
        <v>2120</v>
      </c>
    </row>
    <row r="11" spans="1:13" x14ac:dyDescent="0.25">
      <c r="A11" s="1" t="s">
        <v>49</v>
      </c>
      <c r="B11" s="28" t="s">
        <v>56</v>
      </c>
      <c r="C11">
        <v>0.27777777799999998</v>
      </c>
      <c r="D11">
        <v>0.1463150480606934</v>
      </c>
      <c r="E11">
        <v>36</v>
      </c>
    </row>
    <row r="13" spans="1:13" s="28" customFormat="1" x14ac:dyDescent="0.25">
      <c r="A13" s="31" t="s">
        <v>249</v>
      </c>
    </row>
    <row r="14" spans="1:13" s="28" customFormat="1" x14ac:dyDescent="0.25">
      <c r="A14" s="31" t="s">
        <v>258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2"/>
  <sheetViews>
    <sheetView zoomScaleNormal="100" workbookViewId="0">
      <selection activeCell="A20" sqref="A20"/>
    </sheetView>
  </sheetViews>
  <sheetFormatPr defaultRowHeight="15" x14ac:dyDescent="0.25"/>
  <cols>
    <col min="1" max="1" width="14.42578125" style="18" customWidth="1"/>
    <col min="2" max="2" width="12" customWidth="1"/>
    <col min="3" max="3" width="16.42578125" customWidth="1"/>
    <col min="4" max="4" width="20" customWidth="1"/>
  </cols>
  <sheetData>
    <row r="1" spans="1:13" s="28" customFormat="1" ht="21" x14ac:dyDescent="0.25">
      <c r="A1" s="30" t="s">
        <v>254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8" customFormat="1" x14ac:dyDescent="0.25"/>
    <row r="3" spans="1:13" x14ac:dyDescent="0.25">
      <c r="A3" s="28" t="s">
        <v>259</v>
      </c>
      <c r="B3" s="26" t="s">
        <v>256</v>
      </c>
      <c r="C3" s="26" t="s">
        <v>252</v>
      </c>
      <c r="D3" t="s">
        <v>257</v>
      </c>
      <c r="E3" s="26" t="s">
        <v>142</v>
      </c>
    </row>
    <row r="4" spans="1:13" x14ac:dyDescent="0.25">
      <c r="A4" s="1">
        <v>0</v>
      </c>
      <c r="B4" s="28" t="s">
        <v>57</v>
      </c>
      <c r="C4" s="26">
        <v>0.62598726114649705</v>
      </c>
      <c r="D4">
        <v>1.5137779877832935E-2</v>
      </c>
      <c r="E4" s="26">
        <v>3925</v>
      </c>
    </row>
    <row r="5" spans="1:13" x14ac:dyDescent="0.25">
      <c r="A5" s="1" t="s">
        <v>241</v>
      </c>
      <c r="B5" s="28" t="s">
        <v>57</v>
      </c>
      <c r="C5" s="26">
        <v>0.75811899194596</v>
      </c>
      <c r="D5">
        <v>6.7642818203730304E-3</v>
      </c>
      <c r="E5" s="26">
        <v>15396</v>
      </c>
    </row>
    <row r="6" spans="1:13" x14ac:dyDescent="0.25">
      <c r="A6" s="1" t="s">
        <v>243</v>
      </c>
      <c r="B6" s="28" t="s">
        <v>57</v>
      </c>
      <c r="C6" s="26">
        <v>0.77259161991166303</v>
      </c>
      <c r="D6">
        <v>6.3470956724739347E-3</v>
      </c>
      <c r="E6" s="26">
        <v>16754</v>
      </c>
    </row>
    <row r="7" spans="1:13" x14ac:dyDescent="0.25">
      <c r="A7" s="1" t="s">
        <v>244</v>
      </c>
      <c r="B7" s="28" t="s">
        <v>57</v>
      </c>
      <c r="C7" s="26">
        <v>0.76980261471417599</v>
      </c>
      <c r="D7">
        <v>9.340991620535033E-3</v>
      </c>
      <c r="E7" s="26">
        <v>7802</v>
      </c>
    </row>
    <row r="8" spans="1:13" x14ac:dyDescent="0.25">
      <c r="A8" s="1" t="s">
        <v>242</v>
      </c>
      <c r="B8" s="28" t="s">
        <v>57</v>
      </c>
      <c r="C8" s="26">
        <v>0.70977641385357304</v>
      </c>
      <c r="D8">
        <v>1.8626041340562005E-2</v>
      </c>
      <c r="E8" s="26">
        <v>2281</v>
      </c>
    </row>
    <row r="9" spans="1:13" x14ac:dyDescent="0.25">
      <c r="A9" s="1" t="s">
        <v>245</v>
      </c>
      <c r="B9" s="28" t="s">
        <v>57</v>
      </c>
      <c r="C9" s="26">
        <v>0.676129779837775</v>
      </c>
      <c r="D9">
        <v>2.2076804726879007E-2</v>
      </c>
      <c r="E9" s="26">
        <v>1726</v>
      </c>
    </row>
    <row r="10" spans="1:13" x14ac:dyDescent="0.25">
      <c r="A10" s="1">
        <v>0</v>
      </c>
      <c r="B10" s="28" t="s">
        <v>56</v>
      </c>
      <c r="C10" s="26">
        <v>0.20439739413680799</v>
      </c>
      <c r="D10">
        <v>2.255499129131E-2</v>
      </c>
      <c r="E10" s="26">
        <v>1228</v>
      </c>
    </row>
    <row r="11" spans="1:13" x14ac:dyDescent="0.25">
      <c r="A11" s="1" t="s">
        <v>241</v>
      </c>
      <c r="B11" s="28" t="s">
        <v>56</v>
      </c>
      <c r="C11" s="26">
        <v>0.34928716904277002</v>
      </c>
      <c r="D11">
        <v>2.1084889577850985E-2</v>
      </c>
      <c r="E11" s="26">
        <v>1964</v>
      </c>
    </row>
    <row r="12" spans="1:13" x14ac:dyDescent="0.25">
      <c r="A12" s="1" t="s">
        <v>243</v>
      </c>
      <c r="B12" s="28" t="s">
        <v>56</v>
      </c>
      <c r="C12" s="26">
        <v>0.322673031026253</v>
      </c>
      <c r="D12">
        <v>2.0019101250395022E-2</v>
      </c>
      <c r="E12" s="26">
        <v>2095</v>
      </c>
    </row>
    <row r="13" spans="1:13" x14ac:dyDescent="0.25">
      <c r="A13" s="1" t="s">
        <v>244</v>
      </c>
      <c r="B13" s="28" t="s">
        <v>56</v>
      </c>
      <c r="C13" s="26">
        <v>0.295984455958549</v>
      </c>
      <c r="D13">
        <v>2.2769736217442993E-2</v>
      </c>
      <c r="E13" s="26">
        <v>1544</v>
      </c>
    </row>
    <row r="14" spans="1:13" x14ac:dyDescent="0.25">
      <c r="A14" s="1" t="s">
        <v>242</v>
      </c>
      <c r="B14" s="28" t="s">
        <v>56</v>
      </c>
      <c r="C14" s="26">
        <v>0.28947368421052599</v>
      </c>
      <c r="D14">
        <v>2.6776875673437006E-2</v>
      </c>
      <c r="E14" s="26">
        <v>1102</v>
      </c>
    </row>
    <row r="15" spans="1:13" x14ac:dyDescent="0.25">
      <c r="A15" s="1" t="s">
        <v>245</v>
      </c>
      <c r="B15" s="28" t="s">
        <v>56</v>
      </c>
      <c r="C15" s="26">
        <v>0.27445369406867798</v>
      </c>
      <c r="D15">
        <v>1.4106896818475045E-2</v>
      </c>
      <c r="E15" s="26">
        <v>3844</v>
      </c>
    </row>
    <row r="17" spans="1:8" s="28" customFormat="1" x14ac:dyDescent="0.25">
      <c r="A17" s="31" t="s">
        <v>249</v>
      </c>
    </row>
    <row r="18" spans="1:8" s="28" customFormat="1" x14ac:dyDescent="0.25">
      <c r="A18" s="31" t="s">
        <v>260</v>
      </c>
    </row>
    <row r="20" spans="1:8" x14ac:dyDescent="0.25">
      <c r="B20" s="27"/>
      <c r="C20" s="27"/>
      <c r="D20" s="27"/>
      <c r="E20" s="27"/>
      <c r="F20" s="27"/>
      <c r="G20" s="27"/>
      <c r="H20" s="27"/>
    </row>
    <row r="21" spans="1:8" x14ac:dyDescent="0.25">
      <c r="B21" s="27"/>
      <c r="C21" s="27"/>
      <c r="D21" s="27"/>
      <c r="E21" s="27"/>
      <c r="F21" s="27"/>
      <c r="G21" s="27"/>
      <c r="H21" s="27"/>
    </row>
    <row r="22" spans="1:8" x14ac:dyDescent="0.25">
      <c r="B22" s="27"/>
      <c r="C22" s="27"/>
      <c r="D22" s="27"/>
      <c r="E22" s="27"/>
      <c r="F22" s="27"/>
      <c r="G22" s="27"/>
      <c r="H22" s="27"/>
    </row>
    <row r="23" spans="1:8" x14ac:dyDescent="0.25">
      <c r="B23" s="27"/>
      <c r="C23" s="27"/>
      <c r="D23" s="27"/>
      <c r="E23" s="27"/>
      <c r="F23" s="27"/>
      <c r="G23" s="27"/>
      <c r="H23" s="27"/>
    </row>
    <row r="24" spans="1:8" x14ac:dyDescent="0.25">
      <c r="B24" s="27"/>
      <c r="C24" s="27"/>
      <c r="D24" s="27"/>
      <c r="E24" s="27"/>
      <c r="F24" s="27"/>
      <c r="G24" s="27"/>
      <c r="H24" s="27"/>
    </row>
    <row r="25" spans="1:8" x14ac:dyDescent="0.25">
      <c r="B25" s="27"/>
      <c r="C25" s="27"/>
      <c r="D25" s="27"/>
      <c r="E25" s="27"/>
      <c r="F25" s="27"/>
      <c r="G25" s="27"/>
      <c r="H25" s="27"/>
    </row>
    <row r="26" spans="1:8" x14ac:dyDescent="0.25">
      <c r="B26" s="27"/>
      <c r="C26" s="27"/>
      <c r="D26" s="27"/>
      <c r="E26" s="27"/>
      <c r="F26" s="27"/>
      <c r="G26" s="27"/>
      <c r="H26" s="27"/>
    </row>
    <row r="27" spans="1:8" x14ac:dyDescent="0.25">
      <c r="B27" s="27"/>
      <c r="C27" s="27"/>
      <c r="D27" s="27"/>
      <c r="E27" s="27"/>
      <c r="F27" s="27"/>
      <c r="G27" s="27"/>
      <c r="H27" s="27"/>
    </row>
    <row r="28" spans="1:8" x14ac:dyDescent="0.25">
      <c r="B28" s="27"/>
      <c r="C28" s="27"/>
      <c r="D28" s="27"/>
      <c r="E28" s="27"/>
      <c r="F28" s="27"/>
      <c r="G28" s="27"/>
      <c r="H28" s="27"/>
    </row>
    <row r="29" spans="1:8" x14ac:dyDescent="0.25">
      <c r="B29" s="27"/>
      <c r="C29" s="27"/>
      <c r="D29" s="27"/>
      <c r="E29" s="27"/>
      <c r="F29" s="27"/>
      <c r="G29" s="27"/>
      <c r="H29" s="27"/>
    </row>
    <row r="30" spans="1:8" x14ac:dyDescent="0.25">
      <c r="B30" s="27"/>
      <c r="C30" s="27"/>
      <c r="D30" s="27"/>
      <c r="E30" s="27"/>
      <c r="F30" s="27"/>
      <c r="G30" s="27"/>
      <c r="H30" s="27"/>
    </row>
    <row r="31" spans="1:8" x14ac:dyDescent="0.25">
      <c r="B31" s="27"/>
      <c r="C31" s="27"/>
      <c r="D31" s="27"/>
      <c r="E31" s="27"/>
      <c r="F31" s="27"/>
      <c r="G31" s="27"/>
      <c r="H31" s="27"/>
    </row>
    <row r="32" spans="1:8" x14ac:dyDescent="0.25">
      <c r="B32" s="27"/>
      <c r="C32" s="27"/>
      <c r="D32" s="27"/>
      <c r="E32" s="27"/>
      <c r="F32" s="27"/>
      <c r="G32" s="27"/>
      <c r="H32" s="27"/>
    </row>
  </sheetData>
  <sortState xmlns:xlrd2="http://schemas.microsoft.com/office/spreadsheetml/2017/richdata2" ref="B4:C16">
    <sortCondition ref="B4:B16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D94A-ECE4-41DB-B462-7A5B29B5619F}">
  <dimension ref="A1:N18"/>
  <sheetViews>
    <sheetView tabSelected="1" workbookViewId="0">
      <selection activeCell="K28" sqref="K28"/>
    </sheetView>
  </sheetViews>
  <sheetFormatPr defaultRowHeight="15" x14ac:dyDescent="0.25"/>
  <cols>
    <col min="1" max="1" width="17" customWidth="1"/>
    <col min="2" max="2" width="12.42578125" customWidth="1"/>
    <col min="3" max="3" width="11.7109375" customWidth="1"/>
    <col min="4" max="4" width="12.7109375" customWidth="1"/>
  </cols>
  <sheetData>
    <row r="1" spans="1:14" s="28" customFormat="1" ht="21" x14ac:dyDescent="0.25">
      <c r="A1" s="30" t="s">
        <v>261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3"/>
    </row>
    <row r="3" spans="1:14" x14ac:dyDescent="0.25">
      <c r="A3" t="s">
        <v>248</v>
      </c>
      <c r="B3" t="s">
        <v>256</v>
      </c>
      <c r="C3" t="s">
        <v>262</v>
      </c>
      <c r="D3" t="s">
        <v>189</v>
      </c>
    </row>
    <row r="4" spans="1:14" x14ac:dyDescent="0.25">
      <c r="A4" s="28" t="s">
        <v>37</v>
      </c>
      <c r="B4" t="s">
        <v>57</v>
      </c>
      <c r="C4" t="s">
        <v>246</v>
      </c>
      <c r="D4" s="28">
        <v>9.0670348149224603E-2</v>
      </c>
    </row>
    <row r="5" spans="1:14" x14ac:dyDescent="0.25">
      <c r="A5" s="28" t="s">
        <v>37</v>
      </c>
      <c r="B5" s="28" t="s">
        <v>57</v>
      </c>
      <c r="C5" t="s">
        <v>247</v>
      </c>
      <c r="D5" s="28">
        <v>0.23752828582698415</v>
      </c>
    </row>
    <row r="6" spans="1:14" x14ac:dyDescent="0.25">
      <c r="A6" s="28" t="s">
        <v>37</v>
      </c>
      <c r="B6" t="s">
        <v>56</v>
      </c>
      <c r="C6" s="28" t="s">
        <v>246</v>
      </c>
      <c r="D6" s="28">
        <v>7.9283356515601321E-3</v>
      </c>
      <c r="F6" s="28"/>
    </row>
    <row r="7" spans="1:14" x14ac:dyDescent="0.25">
      <c r="A7" s="28" t="s">
        <v>37</v>
      </c>
      <c r="B7" s="28" t="s">
        <v>56</v>
      </c>
      <c r="C7" s="28" t="s">
        <v>247</v>
      </c>
      <c r="D7" s="28">
        <v>2.4933048226037494E-2</v>
      </c>
    </row>
    <row r="8" spans="1:14" x14ac:dyDescent="0.25">
      <c r="A8" s="28" t="s">
        <v>36</v>
      </c>
      <c r="B8" s="28" t="s">
        <v>57</v>
      </c>
      <c r="C8" s="28" t="s">
        <v>246</v>
      </c>
      <c r="D8" s="28">
        <v>1.3039506736697876E-2</v>
      </c>
    </row>
    <row r="9" spans="1:14" x14ac:dyDescent="0.25">
      <c r="A9" s="28" t="s">
        <v>36</v>
      </c>
      <c r="B9" s="28" t="s">
        <v>57</v>
      </c>
      <c r="C9" s="28" t="s">
        <v>247</v>
      </c>
      <c r="D9" s="28">
        <v>1.7808133862027446E-2</v>
      </c>
    </row>
    <row r="10" spans="1:14" x14ac:dyDescent="0.25">
      <c r="A10" s="28" t="s">
        <v>36</v>
      </c>
      <c r="B10" s="28" t="s">
        <v>56</v>
      </c>
      <c r="C10" s="28" t="s">
        <v>246</v>
      </c>
      <c r="D10" s="28">
        <v>1.4270588968008471E-2</v>
      </c>
    </row>
    <row r="11" spans="1:14" x14ac:dyDescent="0.25">
      <c r="A11" s="28" t="s">
        <v>36</v>
      </c>
      <c r="B11" s="28" t="s">
        <v>56</v>
      </c>
      <c r="C11" s="28" t="s">
        <v>247</v>
      </c>
      <c r="D11" s="28">
        <v>2.5159334841910772E-2</v>
      </c>
    </row>
    <row r="12" spans="1:14" x14ac:dyDescent="0.25">
      <c r="A12" s="29" t="s">
        <v>26</v>
      </c>
      <c r="B12" s="28" t="s">
        <v>57</v>
      </c>
      <c r="C12" s="28" t="s">
        <v>246</v>
      </c>
      <c r="D12" s="28">
        <v>8.0284000083040957E-2</v>
      </c>
    </row>
    <row r="13" spans="1:14" x14ac:dyDescent="0.25">
      <c r="A13" s="29" t="s">
        <v>26</v>
      </c>
      <c r="B13" s="28" t="s">
        <v>57</v>
      </c>
      <c r="C13" s="28" t="s">
        <v>247</v>
      </c>
      <c r="D13" s="28">
        <v>0.35703460732006059</v>
      </c>
    </row>
    <row r="14" spans="1:14" x14ac:dyDescent="0.25">
      <c r="A14" s="29" t="s">
        <v>26</v>
      </c>
      <c r="B14" s="28" t="s">
        <v>56</v>
      </c>
      <c r="C14" s="28" t="s">
        <v>246</v>
      </c>
      <c r="D14" s="28">
        <v>1.9242666445224106E-2</v>
      </c>
    </row>
    <row r="15" spans="1:14" x14ac:dyDescent="0.25">
      <c r="A15" s="29" t="s">
        <v>26</v>
      </c>
      <c r="B15" s="28" t="s">
        <v>56</v>
      </c>
      <c r="C15" s="28" t="s">
        <v>247</v>
      </c>
      <c r="D15" s="28">
        <v>0.11210114388922336</v>
      </c>
    </row>
    <row r="17" spans="1:1" x14ac:dyDescent="0.25">
      <c r="A17" t="s">
        <v>263</v>
      </c>
    </row>
    <row r="18" spans="1:1" x14ac:dyDescent="0.25">
      <c r="A18" s="31" t="s">
        <v>264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9C41-E5AD-4677-9FFC-14A9CF561D12}">
  <dimension ref="A1:R7"/>
  <sheetViews>
    <sheetView workbookViewId="0">
      <selection activeCell="Q13" sqref="Q13"/>
    </sheetView>
  </sheetViews>
  <sheetFormatPr defaultRowHeight="15" x14ac:dyDescent="0.25"/>
  <cols>
    <col min="1" max="1" width="11" customWidth="1"/>
    <col min="4" max="4" width="10" customWidth="1"/>
    <col min="5" max="5" width="9.28515625" customWidth="1"/>
  </cols>
  <sheetData>
    <row r="1" spans="1:18" s="28" customFormat="1" ht="21" x14ac:dyDescent="0.25">
      <c r="A1" s="30" t="s">
        <v>265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3" spans="1:18" x14ac:dyDescent="0.25">
      <c r="A3" t="s">
        <v>256</v>
      </c>
      <c r="B3" t="s">
        <v>21</v>
      </c>
      <c r="C3" t="s">
        <v>22</v>
      </c>
      <c r="D3" t="s">
        <v>23</v>
      </c>
      <c r="E3" t="s">
        <v>24</v>
      </c>
      <c r="F3" t="s">
        <v>142</v>
      </c>
    </row>
    <row r="4" spans="1:18" x14ac:dyDescent="0.25">
      <c r="A4" t="s">
        <v>20</v>
      </c>
      <c r="B4">
        <v>0.33579529604574937</v>
      </c>
      <c r="C4">
        <v>0.4937168735616152</v>
      </c>
      <c r="D4">
        <v>0.16394317944068623</v>
      </c>
      <c r="E4">
        <v>6.5446509519492295E-3</v>
      </c>
      <c r="F4">
        <v>458848</v>
      </c>
    </row>
    <row r="5" spans="1:18" x14ac:dyDescent="0.25">
      <c r="A5" t="s">
        <v>25</v>
      </c>
      <c r="B5">
        <v>0.26015076237793389</v>
      </c>
      <c r="C5">
        <v>0.59849115250006124</v>
      </c>
      <c r="D5">
        <v>0.1357412075674882</v>
      </c>
      <c r="E5">
        <v>5.616877554516753E-3</v>
      </c>
      <c r="F5">
        <v>163436</v>
      </c>
    </row>
    <row r="7" spans="1:18" x14ac:dyDescent="0.25">
      <c r="A7" s="34" t="s">
        <v>249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Z158"/>
  <sheetViews>
    <sheetView workbookViewId="0">
      <selection activeCell="W14" sqref="W14"/>
    </sheetView>
  </sheetViews>
  <sheetFormatPr defaultColWidth="9.140625" defaultRowHeight="15" x14ac:dyDescent="0.25"/>
  <cols>
    <col min="1" max="1" width="20.28515625" style="10" bestFit="1" customWidth="1"/>
    <col min="2" max="2" width="2" style="10" bestFit="1" customWidth="1"/>
    <col min="3" max="3" width="10.7109375" style="10" bestFit="1" customWidth="1"/>
    <col min="4" max="4" width="14.28515625" style="10" bestFit="1" customWidth="1"/>
    <col min="5" max="5" width="2" style="10" bestFit="1" customWidth="1"/>
    <col min="6" max="6" width="7" style="10" bestFit="1" customWidth="1"/>
    <col min="7" max="7" width="9.140625" style="10"/>
    <col min="8" max="8" width="32.5703125" style="10" bestFit="1" customWidth="1"/>
    <col min="9" max="10" width="10" style="10" bestFit="1" customWidth="1"/>
    <col min="11" max="11" width="6.7109375" style="10" bestFit="1" customWidth="1"/>
    <col min="12" max="12" width="6" style="10" bestFit="1" customWidth="1"/>
    <col min="13" max="13" width="10.42578125" style="10" bestFit="1" customWidth="1"/>
    <col min="14" max="14" width="10" style="10" bestFit="1" customWidth="1"/>
    <col min="15" max="15" width="9.140625" style="10"/>
    <col min="16" max="16" width="13.28515625" style="10" bestFit="1" customWidth="1"/>
    <col min="17" max="17" width="10" style="10" bestFit="1" customWidth="1"/>
    <col min="18" max="18" width="15.5703125" style="10" bestFit="1" customWidth="1"/>
    <col min="19" max="19" width="4" style="10" bestFit="1" customWidth="1"/>
    <col min="20" max="20" width="10.42578125" style="10" bestFit="1" customWidth="1"/>
    <col min="21" max="21" width="10" style="10" bestFit="1" customWidth="1"/>
    <col min="22" max="22" width="9.140625" style="10"/>
    <col min="23" max="23" width="13.28515625" style="10" bestFit="1" customWidth="1"/>
    <col min="24" max="24" width="10" style="10" bestFit="1" customWidth="1"/>
    <col min="25" max="25" width="13.5703125" style="10" bestFit="1" customWidth="1"/>
    <col min="26" max="26" width="18.7109375" style="10" bestFit="1" customWidth="1"/>
    <col min="27" max="16384" width="9.140625" style="10"/>
  </cols>
  <sheetData>
    <row r="1" spans="1:26" x14ac:dyDescent="0.25">
      <c r="A1" s="10" t="s">
        <v>58</v>
      </c>
      <c r="D1" s="10" t="s">
        <v>38</v>
      </c>
      <c r="E1" s="10" t="s">
        <v>39</v>
      </c>
      <c r="F1" s="11">
        <v>31032</v>
      </c>
    </row>
    <row r="2" spans="1:26" x14ac:dyDescent="0.25">
      <c r="D2" s="10" t="s">
        <v>59</v>
      </c>
      <c r="E2" s="10" t="s">
        <v>39</v>
      </c>
      <c r="F2" s="10" t="s">
        <v>60</v>
      </c>
      <c r="J2" s="10" t="s">
        <v>61</v>
      </c>
      <c r="R2" s="10" t="s">
        <v>62</v>
      </c>
      <c r="Y2" s="10" t="s">
        <v>62</v>
      </c>
      <c r="Z2" s="10" t="s">
        <v>63</v>
      </c>
    </row>
    <row r="3" spans="1:26" x14ac:dyDescent="0.25">
      <c r="D3" s="10" t="s">
        <v>46</v>
      </c>
      <c r="E3" s="10" t="s">
        <v>39</v>
      </c>
      <c r="F3" s="10" t="s">
        <v>60</v>
      </c>
      <c r="H3" s="10" t="s">
        <v>64</v>
      </c>
      <c r="I3" s="10" t="s">
        <v>65</v>
      </c>
      <c r="J3" s="10" t="s">
        <v>41</v>
      </c>
      <c r="K3" s="10" t="s">
        <v>42</v>
      </c>
      <c r="L3" s="10" t="s">
        <v>43</v>
      </c>
      <c r="M3" s="10" t="s">
        <v>44</v>
      </c>
      <c r="N3" s="10" t="s">
        <v>45</v>
      </c>
      <c r="Q3" s="10" t="s">
        <v>40</v>
      </c>
      <c r="R3" s="10" t="s">
        <v>66</v>
      </c>
      <c r="S3" s="10" t="s">
        <v>43</v>
      </c>
      <c r="T3" s="10" t="s">
        <v>44</v>
      </c>
      <c r="U3" s="10" t="s">
        <v>45</v>
      </c>
      <c r="X3" s="10" t="s">
        <v>67</v>
      </c>
      <c r="Y3" s="10" t="s">
        <v>41</v>
      </c>
      <c r="Z3" s="10" t="s">
        <v>68</v>
      </c>
    </row>
    <row r="4" spans="1:26" x14ac:dyDescent="0.25">
      <c r="A4" s="10" t="s">
        <v>69</v>
      </c>
      <c r="B4" s="10" t="s">
        <v>39</v>
      </c>
      <c r="C4" s="10">
        <v>-29165.363000000001</v>
      </c>
      <c r="D4" s="10" t="s">
        <v>47</v>
      </c>
      <c r="E4" s="10" t="s">
        <v>39</v>
      </c>
      <c r="F4" s="10">
        <v>2.3400000000000001E-2</v>
      </c>
    </row>
    <row r="5" spans="1:26" x14ac:dyDescent="0.25">
      <c r="H5" s="10" t="s">
        <v>70</v>
      </c>
      <c r="I5" s="12">
        <v>1.0860719999999999</v>
      </c>
      <c r="J5" s="12">
        <v>1.0855099999999999E-2</v>
      </c>
      <c r="K5" s="10">
        <v>8.26</v>
      </c>
      <c r="L5" s="10">
        <v>0</v>
      </c>
      <c r="M5" s="12">
        <v>1.0650029999999999</v>
      </c>
      <c r="N5" s="10">
        <v>1.1075569999999999</v>
      </c>
      <c r="P5" s="10" t="s">
        <v>35</v>
      </c>
      <c r="W5" s="10" t="s">
        <v>35</v>
      </c>
    </row>
    <row r="6" spans="1:26" x14ac:dyDescent="0.25">
      <c r="A6" s="9" t="s">
        <v>71</v>
      </c>
      <c r="H6" s="10" t="s">
        <v>72</v>
      </c>
      <c r="I6" s="12">
        <v>9.8600000000000005E-6</v>
      </c>
      <c r="J6" s="10">
        <v>3.1199999999999999E-5</v>
      </c>
      <c r="K6" s="10">
        <v>-3.65</v>
      </c>
      <c r="L6" s="10">
        <v>0</v>
      </c>
      <c r="M6" s="12">
        <v>2.0199999999999999E-8</v>
      </c>
      <c r="N6" s="10">
        <v>4.8269999999999997E-3</v>
      </c>
      <c r="P6" s="10">
        <v>0</v>
      </c>
      <c r="Q6" s="10">
        <v>0.69995359999999995</v>
      </c>
      <c r="R6" s="10" t="s">
        <v>73</v>
      </c>
      <c r="S6" s="10">
        <v>0</v>
      </c>
      <c r="T6" s="10">
        <v>0.68866400000000005</v>
      </c>
      <c r="U6" s="10">
        <v>0.71124319999999996</v>
      </c>
      <c r="W6" s="10" t="s">
        <v>74</v>
      </c>
      <c r="X6" s="13">
        <v>6.02462E-2</v>
      </c>
      <c r="Y6" s="10">
        <v>7.2163000000000001E-3</v>
      </c>
      <c r="Z6" s="10" t="s">
        <v>75</v>
      </c>
    </row>
    <row r="7" spans="1:26" ht="15.75" x14ac:dyDescent="0.25">
      <c r="A7" s="14" t="s">
        <v>76</v>
      </c>
      <c r="H7" s="10" t="s">
        <v>77</v>
      </c>
      <c r="I7" s="10">
        <v>1.8566780000000001</v>
      </c>
      <c r="J7" s="10">
        <v>0.30928899999999998</v>
      </c>
      <c r="K7" s="10">
        <v>3.71</v>
      </c>
      <c r="L7" s="10">
        <v>0</v>
      </c>
      <c r="M7" s="10">
        <v>1.3394969999999999</v>
      </c>
      <c r="N7" s="10">
        <v>2.5735429999999999</v>
      </c>
      <c r="P7" s="10">
        <v>1</v>
      </c>
      <c r="Q7" s="10">
        <v>0.76019990000000004</v>
      </c>
      <c r="R7" s="10" t="s">
        <v>78</v>
      </c>
      <c r="S7" s="10">
        <v>0</v>
      </c>
      <c r="T7" s="10">
        <v>0.75092190000000003</v>
      </c>
      <c r="U7" s="10">
        <v>0.76947790000000005</v>
      </c>
    </row>
    <row r="8" spans="1:26" ht="15.75" x14ac:dyDescent="0.25">
      <c r="A8" s="14" t="s">
        <v>79</v>
      </c>
      <c r="H8" s="10" t="s">
        <v>80</v>
      </c>
      <c r="I8" s="10">
        <v>0.98901099999999997</v>
      </c>
      <c r="J8" s="10">
        <v>2.8898000000000001E-3</v>
      </c>
      <c r="K8" s="10">
        <v>-3.78</v>
      </c>
      <c r="L8" s="10">
        <v>0</v>
      </c>
      <c r="M8" s="10">
        <v>0.98336330000000005</v>
      </c>
      <c r="N8" s="10">
        <v>0.99469110000000005</v>
      </c>
    </row>
    <row r="9" spans="1:26" ht="15.75" x14ac:dyDescent="0.25">
      <c r="A9" s="14" t="s">
        <v>81</v>
      </c>
      <c r="H9" s="10" t="s">
        <v>82</v>
      </c>
      <c r="I9" s="10">
        <v>10.55728</v>
      </c>
      <c r="J9" s="12">
        <v>1.2140949999999999</v>
      </c>
      <c r="K9" s="10">
        <v>20.49</v>
      </c>
      <c r="L9" s="10">
        <v>0</v>
      </c>
      <c r="M9" s="10">
        <v>8.4268079999999994</v>
      </c>
      <c r="N9" s="10">
        <v>13.226369999999999</v>
      </c>
    </row>
    <row r="10" spans="1:26" ht="15.75" x14ac:dyDescent="0.25">
      <c r="A10" s="14" t="s">
        <v>83</v>
      </c>
      <c r="H10" s="10" t="s">
        <v>84</v>
      </c>
      <c r="I10" s="10">
        <v>1.000006</v>
      </c>
      <c r="J10" s="12">
        <v>7.9400000000000004E-7</v>
      </c>
      <c r="K10" s="10">
        <v>7.33</v>
      </c>
      <c r="L10" s="10">
        <v>0</v>
      </c>
      <c r="M10" s="10">
        <v>1.0000039999999999</v>
      </c>
      <c r="N10" s="10">
        <v>1.0000070000000001</v>
      </c>
    </row>
    <row r="11" spans="1:26" ht="15.75" x14ac:dyDescent="0.25">
      <c r="A11" s="14" t="s">
        <v>85</v>
      </c>
    </row>
    <row r="12" spans="1:26" ht="15.75" x14ac:dyDescent="0.25">
      <c r="A12" s="14" t="s">
        <v>86</v>
      </c>
      <c r="H12" s="10" t="s">
        <v>87</v>
      </c>
    </row>
    <row r="13" spans="1:26" ht="15.75" x14ac:dyDescent="0.25">
      <c r="A13" s="14" t="s">
        <v>88</v>
      </c>
      <c r="H13" s="10">
        <v>2</v>
      </c>
      <c r="I13" s="10">
        <v>1.0428679999999999</v>
      </c>
      <c r="J13" s="10">
        <v>0.15777469999999999</v>
      </c>
      <c r="K13" s="10">
        <v>0.28000000000000003</v>
      </c>
      <c r="L13" s="10">
        <v>0.78100000000000003</v>
      </c>
      <c r="M13" s="10">
        <v>0.77526799999999996</v>
      </c>
      <c r="N13" s="10">
        <v>1.402836</v>
      </c>
    </row>
    <row r="14" spans="1:26" ht="15.75" x14ac:dyDescent="0.25">
      <c r="A14" s="14" t="s">
        <v>89</v>
      </c>
      <c r="H14" s="10">
        <v>3</v>
      </c>
      <c r="I14" s="10">
        <v>1.062036</v>
      </c>
      <c r="J14" s="10">
        <v>2.7801099999999999E-2</v>
      </c>
      <c r="K14" s="10">
        <v>2.2999999999999998</v>
      </c>
      <c r="L14" s="10">
        <v>2.1000000000000001E-2</v>
      </c>
      <c r="M14" s="10">
        <v>1.008921</v>
      </c>
      <c r="N14" s="10">
        <v>1.117947</v>
      </c>
      <c r="U14" s="10" t="s">
        <v>191</v>
      </c>
      <c r="V14" s="7">
        <v>0.69995359999999995</v>
      </c>
      <c r="W14" s="7">
        <f>U6-Q6</f>
        <v>1.1289600000000011E-2</v>
      </c>
    </row>
    <row r="15" spans="1:26" ht="15.75" x14ac:dyDescent="0.25">
      <c r="A15" s="14" t="s">
        <v>90</v>
      </c>
      <c r="U15" s="10" t="s">
        <v>190</v>
      </c>
      <c r="V15" s="7">
        <v>0.76019990000000004</v>
      </c>
      <c r="W15" s="7">
        <f>U7-Q7</f>
        <v>9.2780000000000085E-3</v>
      </c>
    </row>
    <row r="16" spans="1:26" ht="15.75" x14ac:dyDescent="0.25">
      <c r="A16" s="14" t="s">
        <v>91</v>
      </c>
      <c r="H16" s="10" t="s">
        <v>92</v>
      </c>
      <c r="U16" s="10" t="s">
        <v>191</v>
      </c>
      <c r="V16" s="7">
        <f>'AUSTUDY ATE'!Q7</f>
        <v>0.57217320000000005</v>
      </c>
      <c r="W16" s="7">
        <f>'AUSTUDY ATE'!W7</f>
        <v>6.0015299999999994E-2</v>
      </c>
    </row>
    <row r="17" spans="1:23" ht="15.75" x14ac:dyDescent="0.25">
      <c r="A17" s="14" t="s">
        <v>93</v>
      </c>
      <c r="H17" s="10">
        <v>0</v>
      </c>
      <c r="I17" s="10">
        <v>0.97976070000000004</v>
      </c>
      <c r="J17" s="10">
        <v>1.8531700000000002E-2</v>
      </c>
      <c r="K17" s="10">
        <v>-1.08</v>
      </c>
      <c r="L17" s="10">
        <v>0.28000000000000003</v>
      </c>
      <c r="M17" s="10">
        <v>0.94410419999999995</v>
      </c>
      <c r="N17" s="10">
        <v>1.016764</v>
      </c>
      <c r="U17" s="10" t="s">
        <v>192</v>
      </c>
      <c r="V17" s="7">
        <f>'AUSTUDY ATE'!Q8</f>
        <v>0.64646840000000005</v>
      </c>
      <c r="W17" s="7">
        <f>'AUSTUDY ATE'!W8</f>
        <v>4.6779899999999985E-2</v>
      </c>
    </row>
    <row r="18" spans="1:23" ht="15.75" x14ac:dyDescent="0.25">
      <c r="A18" s="14" t="s">
        <v>94</v>
      </c>
      <c r="H18" s="10">
        <v>1</v>
      </c>
      <c r="I18" s="10">
        <v>1.0169889999999999</v>
      </c>
      <c r="J18" s="10">
        <v>2.0143600000000001E-2</v>
      </c>
      <c r="K18" s="10">
        <v>0.85</v>
      </c>
      <c r="L18" s="10">
        <v>0.39500000000000002</v>
      </c>
      <c r="M18" s="10">
        <v>0.97826500000000005</v>
      </c>
      <c r="N18" s="10">
        <v>1.0572459999999999</v>
      </c>
    </row>
    <row r="19" spans="1:23" ht="15.75" x14ac:dyDescent="0.25">
      <c r="A19" s="15" t="s">
        <v>95</v>
      </c>
      <c r="H19" s="10">
        <v>2</v>
      </c>
      <c r="I19" s="10">
        <v>1.0546279999999999</v>
      </c>
      <c r="J19" s="10">
        <v>2.0699800000000001E-2</v>
      </c>
      <c r="K19" s="10">
        <v>2.71</v>
      </c>
      <c r="L19" s="10">
        <v>7.0000000000000001E-3</v>
      </c>
      <c r="M19" s="10">
        <v>1.0148280000000001</v>
      </c>
      <c r="N19" s="10">
        <v>1.09599</v>
      </c>
    </row>
    <row r="20" spans="1:23" ht="15.75" x14ac:dyDescent="0.25">
      <c r="A20" s="14"/>
    </row>
    <row r="21" spans="1:23" ht="15.75" x14ac:dyDescent="0.25">
      <c r="A21" s="15"/>
      <c r="H21" s="10" t="s">
        <v>96</v>
      </c>
      <c r="I21" s="10">
        <v>0.94931509999999997</v>
      </c>
      <c r="J21" s="10">
        <v>1.3791299999999999E-2</v>
      </c>
      <c r="K21" s="10">
        <v>-3.58</v>
      </c>
      <c r="L21" s="10">
        <v>0</v>
      </c>
      <c r="M21" s="10">
        <v>0.92266590000000004</v>
      </c>
      <c r="N21" s="10">
        <v>0.97673410000000005</v>
      </c>
    </row>
    <row r="22" spans="1:23" x14ac:dyDescent="0.25">
      <c r="H22" s="10" t="s">
        <v>97</v>
      </c>
      <c r="I22" s="10">
        <v>1.073698</v>
      </c>
      <c r="J22" s="10">
        <v>2.9805000000000002E-2</v>
      </c>
      <c r="K22" s="10">
        <v>2.56</v>
      </c>
      <c r="L22" s="10">
        <v>0.01</v>
      </c>
      <c r="M22" s="10">
        <v>1.016842</v>
      </c>
      <c r="N22" s="10">
        <v>1.1337330000000001</v>
      </c>
    </row>
    <row r="23" spans="1:23" x14ac:dyDescent="0.25">
      <c r="H23" s="10" t="s">
        <v>98</v>
      </c>
      <c r="I23" s="10">
        <v>1.0477860000000001</v>
      </c>
      <c r="J23" s="10">
        <v>3.71972E-2</v>
      </c>
      <c r="K23" s="10">
        <v>1.31</v>
      </c>
      <c r="L23" s="10">
        <v>0.189</v>
      </c>
      <c r="M23" s="10">
        <v>0.9773596</v>
      </c>
      <c r="N23" s="10">
        <v>1.1232880000000001</v>
      </c>
    </row>
    <row r="25" spans="1:23" x14ac:dyDescent="0.25">
      <c r="H25" s="10" t="s">
        <v>99</v>
      </c>
    </row>
    <row r="26" spans="1:23" x14ac:dyDescent="0.25">
      <c r="H26" s="10">
        <v>1</v>
      </c>
      <c r="I26" s="10">
        <v>1.0533999999999999</v>
      </c>
      <c r="J26" s="10">
        <v>0.20594560000000001</v>
      </c>
      <c r="K26" s="10">
        <v>0.27</v>
      </c>
      <c r="L26" s="10">
        <v>0.79</v>
      </c>
      <c r="M26" s="10">
        <v>0.71808970000000005</v>
      </c>
      <c r="N26" s="10">
        <v>1.545283</v>
      </c>
    </row>
    <row r="27" spans="1:23" x14ac:dyDescent="0.25">
      <c r="H27" s="10">
        <v>10</v>
      </c>
      <c r="I27" s="10">
        <v>1.0372699999999999</v>
      </c>
      <c r="J27" s="10">
        <v>0.20140240000000001</v>
      </c>
      <c r="K27" s="10">
        <v>0.19</v>
      </c>
      <c r="L27" s="10">
        <v>0.85099999999999998</v>
      </c>
      <c r="M27" s="10">
        <v>0.70895359999999996</v>
      </c>
      <c r="N27" s="10">
        <v>1.517631</v>
      </c>
    </row>
    <row r="28" spans="1:23" x14ac:dyDescent="0.25">
      <c r="H28" s="10">
        <v>2</v>
      </c>
      <c r="I28" s="10">
        <v>1.0356160000000001</v>
      </c>
      <c r="J28" s="10">
        <v>0.20208219999999999</v>
      </c>
      <c r="K28" s="10">
        <v>0.18</v>
      </c>
      <c r="L28" s="10">
        <v>0.85799999999999998</v>
      </c>
      <c r="M28" s="10">
        <v>0.70648319999999998</v>
      </c>
      <c r="N28" s="10">
        <v>1.518084</v>
      </c>
    </row>
    <row r="29" spans="1:23" x14ac:dyDescent="0.25">
      <c r="H29" s="10">
        <v>3</v>
      </c>
      <c r="I29" s="10">
        <v>1.045758</v>
      </c>
      <c r="J29" s="10">
        <v>0.20395640000000001</v>
      </c>
      <c r="K29" s="10">
        <v>0.23</v>
      </c>
      <c r="L29" s="10">
        <v>0.81899999999999995</v>
      </c>
      <c r="M29" s="10">
        <v>0.71354200000000001</v>
      </c>
      <c r="N29" s="10">
        <v>1.5326489999999999</v>
      </c>
    </row>
    <row r="30" spans="1:23" x14ac:dyDescent="0.25">
      <c r="H30" s="10">
        <v>4</v>
      </c>
      <c r="I30" s="10">
        <v>1.0589550000000001</v>
      </c>
      <c r="J30" s="10">
        <v>0.2063846</v>
      </c>
      <c r="K30" s="10">
        <v>0.28999999999999998</v>
      </c>
      <c r="L30" s="10">
        <v>0.76900000000000002</v>
      </c>
      <c r="M30" s="10">
        <v>0.72274190000000005</v>
      </c>
      <c r="N30" s="10">
        <v>1.5515730000000001</v>
      </c>
    </row>
    <row r="31" spans="1:23" x14ac:dyDescent="0.25">
      <c r="H31" s="10">
        <v>5</v>
      </c>
      <c r="I31" s="10">
        <v>1.0707990000000001</v>
      </c>
      <c r="J31" s="10">
        <v>0.20860310000000001</v>
      </c>
      <c r="K31" s="10">
        <v>0.35</v>
      </c>
      <c r="L31" s="10">
        <v>0.72499999999999998</v>
      </c>
      <c r="M31" s="10">
        <v>0.73094530000000002</v>
      </c>
      <c r="N31" s="10">
        <v>1.568668</v>
      </c>
    </row>
    <row r="32" spans="1:23" x14ac:dyDescent="0.25">
      <c r="H32" s="10">
        <v>6</v>
      </c>
      <c r="I32" s="10">
        <v>1.054846</v>
      </c>
      <c r="J32" s="10">
        <v>0.2054397</v>
      </c>
      <c r="K32" s="10">
        <v>0.27</v>
      </c>
      <c r="L32" s="10">
        <v>0.78400000000000003</v>
      </c>
      <c r="M32" s="10">
        <v>0.72012960000000004</v>
      </c>
      <c r="N32" s="10">
        <v>1.5451379999999999</v>
      </c>
    </row>
    <row r="33" spans="8:14" x14ac:dyDescent="0.25">
      <c r="H33" s="10">
        <v>7</v>
      </c>
      <c r="I33" s="10">
        <v>1.0745579999999999</v>
      </c>
      <c r="J33" s="10">
        <v>0.20916100000000001</v>
      </c>
      <c r="K33" s="10">
        <v>0.37</v>
      </c>
      <c r="L33" s="10">
        <v>0.71199999999999997</v>
      </c>
      <c r="M33" s="10">
        <v>0.73374459999999997</v>
      </c>
      <c r="N33" s="10">
        <v>1.573674</v>
      </c>
    </row>
    <row r="34" spans="8:14" x14ac:dyDescent="0.25">
      <c r="H34" s="10">
        <v>8</v>
      </c>
      <c r="I34" s="10">
        <v>1.0450999999999999</v>
      </c>
      <c r="J34" s="10">
        <v>0.20326720000000001</v>
      </c>
      <c r="K34" s="10">
        <v>0.23</v>
      </c>
      <c r="L34" s="10">
        <v>0.82099999999999995</v>
      </c>
      <c r="M34" s="10">
        <v>0.71384329999999996</v>
      </c>
      <c r="N34" s="10">
        <v>1.5300750000000001</v>
      </c>
    </row>
    <row r="35" spans="8:14" x14ac:dyDescent="0.25">
      <c r="H35" s="10">
        <v>9</v>
      </c>
      <c r="I35" s="10">
        <v>1.0454220000000001</v>
      </c>
      <c r="J35" s="10">
        <v>0.2031799</v>
      </c>
      <c r="K35" s="10">
        <v>0.23</v>
      </c>
      <c r="L35" s="10">
        <v>0.81899999999999995</v>
      </c>
      <c r="M35" s="10">
        <v>0.71426449999999997</v>
      </c>
      <c r="N35" s="10">
        <v>1.530116</v>
      </c>
    </row>
    <row r="37" spans="8:14" x14ac:dyDescent="0.25">
      <c r="H37" s="10" t="s">
        <v>100</v>
      </c>
    </row>
    <row r="38" spans="8:14" x14ac:dyDescent="0.25">
      <c r="H38" s="10" t="s">
        <v>101</v>
      </c>
      <c r="I38" s="10">
        <v>0.91572549999999997</v>
      </c>
      <c r="J38" s="10">
        <v>9.9556000000000002E-3</v>
      </c>
      <c r="K38" s="10">
        <v>-8.1</v>
      </c>
      <c r="L38" s="10">
        <v>0</v>
      </c>
      <c r="M38" s="10">
        <v>0.89641939999999998</v>
      </c>
      <c r="N38" s="10">
        <v>0.93544740000000004</v>
      </c>
    </row>
    <row r="40" spans="8:14" x14ac:dyDescent="0.25">
      <c r="H40" s="10" t="s">
        <v>102</v>
      </c>
    </row>
    <row r="41" spans="8:14" x14ac:dyDescent="0.25">
      <c r="H41" s="10" t="s">
        <v>103</v>
      </c>
      <c r="I41" s="10">
        <v>0.98738959999999998</v>
      </c>
      <c r="J41" s="10">
        <v>1.6476299999999999E-2</v>
      </c>
      <c r="K41" s="10">
        <v>-0.76</v>
      </c>
      <c r="L41" s="10">
        <v>0.44700000000000001</v>
      </c>
      <c r="M41" s="10">
        <v>0.955619</v>
      </c>
      <c r="N41" s="10">
        <v>1.0202169999999999</v>
      </c>
    </row>
    <row r="42" spans="8:14" x14ac:dyDescent="0.25">
      <c r="H42" s="10" t="s">
        <v>104</v>
      </c>
      <c r="I42" s="10">
        <v>1.0547059999999999</v>
      </c>
      <c r="J42" s="10">
        <v>2.2523999999999999E-2</v>
      </c>
      <c r="K42" s="10">
        <v>2.4900000000000002</v>
      </c>
      <c r="L42" s="10">
        <v>1.2999999999999999E-2</v>
      </c>
      <c r="M42" s="10">
        <v>1.011471</v>
      </c>
      <c r="N42" s="10">
        <v>1.0997889999999999</v>
      </c>
    </row>
    <row r="44" spans="8:14" x14ac:dyDescent="0.25">
      <c r="H44" s="10" t="s">
        <v>105</v>
      </c>
    </row>
    <row r="45" spans="8:14" x14ac:dyDescent="0.25">
      <c r="H45" s="10">
        <v>10</v>
      </c>
      <c r="I45" s="10">
        <v>0.91215919999999995</v>
      </c>
      <c r="J45" s="10">
        <v>1.9252700000000001E-2</v>
      </c>
      <c r="K45" s="10">
        <v>-4.3600000000000003</v>
      </c>
      <c r="L45" s="10">
        <v>0</v>
      </c>
      <c r="M45" s="10">
        <v>0.87519449999999999</v>
      </c>
      <c r="N45" s="10">
        <v>0.95068509999999995</v>
      </c>
    </row>
    <row r="46" spans="8:14" x14ac:dyDescent="0.25">
      <c r="H46" s="10">
        <v>2</v>
      </c>
      <c r="I46" s="10">
        <v>0.88173319999999999</v>
      </c>
      <c r="J46" s="10">
        <v>3.8539900000000002E-2</v>
      </c>
      <c r="K46" s="10">
        <v>-2.88</v>
      </c>
      <c r="L46" s="10">
        <v>4.0000000000000001E-3</v>
      </c>
      <c r="M46" s="10">
        <v>0.80934139999999999</v>
      </c>
      <c r="N46" s="10">
        <v>0.96060009999999996</v>
      </c>
    </row>
    <row r="47" spans="8:14" x14ac:dyDescent="0.25">
      <c r="H47" s="10">
        <v>3</v>
      </c>
      <c r="I47" s="10">
        <v>0.83664590000000005</v>
      </c>
      <c r="J47" s="10">
        <v>2.0985400000000001E-2</v>
      </c>
      <c r="K47" s="10">
        <v>-7.11</v>
      </c>
      <c r="L47" s="10">
        <v>0</v>
      </c>
      <c r="M47" s="10">
        <v>0.79650980000000005</v>
      </c>
      <c r="N47" s="10">
        <v>0.87880440000000004</v>
      </c>
    </row>
    <row r="48" spans="8:14" x14ac:dyDescent="0.25">
      <c r="H48" s="10">
        <v>4</v>
      </c>
      <c r="I48" s="10">
        <v>0.96266700000000005</v>
      </c>
      <c r="J48" s="10">
        <v>2.79428E-2</v>
      </c>
      <c r="K48" s="10">
        <v>-1.31</v>
      </c>
      <c r="L48" s="10">
        <v>0.19</v>
      </c>
      <c r="M48" s="10">
        <v>0.90942880000000004</v>
      </c>
      <c r="N48" s="10">
        <v>1.0190220000000001</v>
      </c>
    </row>
    <row r="49" spans="8:14" x14ac:dyDescent="0.25">
      <c r="H49" s="10">
        <v>5</v>
      </c>
      <c r="I49" s="10">
        <v>0.96451030000000004</v>
      </c>
      <c r="J49" s="10">
        <v>3.9240400000000002E-2</v>
      </c>
      <c r="K49" s="10">
        <v>-0.89</v>
      </c>
      <c r="L49" s="10">
        <v>0.374</v>
      </c>
      <c r="M49" s="10">
        <v>0.89058700000000002</v>
      </c>
      <c r="N49" s="10">
        <v>1.04457</v>
      </c>
    </row>
    <row r="50" spans="8:14" x14ac:dyDescent="0.25">
      <c r="H50" s="10">
        <v>6</v>
      </c>
      <c r="I50" s="10">
        <v>1.0449619999999999</v>
      </c>
      <c r="J50" s="10">
        <v>1.68361E-2</v>
      </c>
      <c r="K50" s="10">
        <v>2.73</v>
      </c>
      <c r="L50" s="10">
        <v>6.0000000000000001E-3</v>
      </c>
      <c r="M50" s="10">
        <v>1.01248</v>
      </c>
      <c r="N50" s="10">
        <v>1.078487</v>
      </c>
    </row>
    <row r="51" spans="8:14" x14ac:dyDescent="0.25">
      <c r="H51" s="10">
        <v>7</v>
      </c>
      <c r="I51" s="10">
        <v>0.92902940000000001</v>
      </c>
      <c r="J51" s="10">
        <v>2.12591E-2</v>
      </c>
      <c r="K51" s="10">
        <v>-3.22</v>
      </c>
      <c r="L51" s="10">
        <v>1E-3</v>
      </c>
      <c r="M51" s="10">
        <v>0.88828300000000004</v>
      </c>
      <c r="N51" s="10">
        <v>0.97164499999999998</v>
      </c>
    </row>
    <row r="52" spans="8:14" x14ac:dyDescent="0.25">
      <c r="H52" s="10">
        <v>8</v>
      </c>
      <c r="I52" s="10">
        <v>0.97086309999999998</v>
      </c>
      <c r="J52" s="10">
        <v>1.5832599999999999E-2</v>
      </c>
      <c r="K52" s="10">
        <v>-1.81</v>
      </c>
      <c r="L52" s="10">
        <v>7.0000000000000007E-2</v>
      </c>
      <c r="M52" s="10">
        <v>0.9403224</v>
      </c>
      <c r="N52" s="10">
        <v>1.0023960000000001</v>
      </c>
    </row>
    <row r="53" spans="8:14" x14ac:dyDescent="0.25">
      <c r="H53" s="10">
        <v>9</v>
      </c>
      <c r="I53" s="10">
        <v>0.88952690000000001</v>
      </c>
      <c r="J53" s="10">
        <v>1.38356E-2</v>
      </c>
      <c r="K53" s="10">
        <v>-7.53</v>
      </c>
      <c r="L53" s="10">
        <v>0</v>
      </c>
      <c r="M53" s="10">
        <v>0.86281870000000005</v>
      </c>
      <c r="N53" s="10">
        <v>0.91706189999999999</v>
      </c>
    </row>
    <row r="55" spans="8:14" x14ac:dyDescent="0.25">
      <c r="H55" s="10" t="s">
        <v>106</v>
      </c>
    </row>
    <row r="56" spans="8:14" x14ac:dyDescent="0.25">
      <c r="H56" s="10" t="s">
        <v>107</v>
      </c>
      <c r="I56" s="10">
        <v>1.0315559999999999</v>
      </c>
      <c r="J56" s="10">
        <v>1.47624E-2</v>
      </c>
      <c r="K56" s="10">
        <v>2.17</v>
      </c>
      <c r="L56" s="10">
        <v>0.03</v>
      </c>
      <c r="M56" s="10">
        <v>1.0030239999999999</v>
      </c>
      <c r="N56" s="10">
        <v>1.060899</v>
      </c>
    </row>
    <row r="58" spans="8:14" x14ac:dyDescent="0.25">
      <c r="H58" s="10" t="s">
        <v>108</v>
      </c>
    </row>
    <row r="59" spans="8:14" x14ac:dyDescent="0.25">
      <c r="H59" s="10" t="s">
        <v>109</v>
      </c>
      <c r="I59" s="10">
        <v>0.98373619999999995</v>
      </c>
      <c r="J59" s="10">
        <v>1.9448E-2</v>
      </c>
      <c r="K59" s="10">
        <v>-0.83</v>
      </c>
      <c r="L59" s="10">
        <v>0.40699999999999997</v>
      </c>
      <c r="M59" s="10">
        <v>0.94634790000000002</v>
      </c>
      <c r="N59" s="10">
        <v>1.022602</v>
      </c>
    </row>
    <row r="61" spans="8:14" x14ac:dyDescent="0.25">
      <c r="H61" s="10" t="s">
        <v>110</v>
      </c>
    </row>
    <row r="62" spans="8:14" x14ac:dyDescent="0.25">
      <c r="H62" s="10" t="s">
        <v>111</v>
      </c>
      <c r="I62" s="10">
        <v>1.0281370000000001</v>
      </c>
      <c r="J62" s="10">
        <v>3.0378200000000001E-2</v>
      </c>
      <c r="K62" s="10">
        <v>0.94</v>
      </c>
      <c r="L62" s="10">
        <v>0.34799999999999998</v>
      </c>
      <c r="M62" s="10">
        <v>0.97028809999999999</v>
      </c>
      <c r="N62" s="10">
        <v>1.0894349999999999</v>
      </c>
    </row>
    <row r="63" spans="8:14" x14ac:dyDescent="0.25">
      <c r="H63" s="10" t="s">
        <v>112</v>
      </c>
      <c r="I63" s="10">
        <v>1.0933930000000001</v>
      </c>
      <c r="J63" s="10">
        <v>3.06039E-2</v>
      </c>
      <c r="K63" s="10">
        <v>3.19</v>
      </c>
      <c r="L63" s="10">
        <v>1E-3</v>
      </c>
      <c r="M63" s="10">
        <v>1.035026</v>
      </c>
      <c r="N63" s="10">
        <v>1.155051</v>
      </c>
    </row>
    <row r="64" spans="8:14" x14ac:dyDescent="0.25">
      <c r="H64" s="10" t="s">
        <v>113</v>
      </c>
      <c r="I64" s="10">
        <v>1.167117</v>
      </c>
      <c r="J64" s="10">
        <v>3.1635000000000003E-2</v>
      </c>
      <c r="K64" s="10">
        <v>5.7</v>
      </c>
      <c r="L64" s="10">
        <v>0</v>
      </c>
      <c r="M64" s="10">
        <v>1.106732</v>
      </c>
      <c r="N64" s="10">
        <v>1.2307969999999999</v>
      </c>
    </row>
    <row r="65" spans="8:14" x14ac:dyDescent="0.25">
      <c r="H65" s="10" t="s">
        <v>114</v>
      </c>
      <c r="I65" s="10">
        <v>1.168094</v>
      </c>
      <c r="J65" s="10">
        <v>3.2586799999999999E-2</v>
      </c>
      <c r="K65" s="10">
        <v>5.57</v>
      </c>
      <c r="L65" s="10">
        <v>0</v>
      </c>
      <c r="M65" s="10">
        <v>1.1059399999999999</v>
      </c>
      <c r="N65" s="10">
        <v>1.2337419999999999</v>
      </c>
    </row>
    <row r="66" spans="8:14" x14ac:dyDescent="0.25">
      <c r="H66" s="10" t="s">
        <v>115</v>
      </c>
      <c r="I66" s="10">
        <v>1.205622</v>
      </c>
      <c r="J66" s="10">
        <v>3.25188E-2</v>
      </c>
      <c r="K66" s="10">
        <v>6.93</v>
      </c>
      <c r="L66" s="10">
        <v>0</v>
      </c>
      <c r="M66" s="10">
        <v>1.1435409999999999</v>
      </c>
      <c r="N66" s="10">
        <v>1.271072</v>
      </c>
    </row>
    <row r="67" spans="8:14" x14ac:dyDescent="0.25">
      <c r="H67" s="10" t="s">
        <v>116</v>
      </c>
      <c r="I67" s="10">
        <v>1.2473799999999999</v>
      </c>
      <c r="J67" s="10">
        <v>3.3320599999999999E-2</v>
      </c>
      <c r="K67" s="10">
        <v>8.27</v>
      </c>
      <c r="L67" s="10">
        <v>0</v>
      </c>
      <c r="M67" s="10">
        <v>1.1837530000000001</v>
      </c>
      <c r="N67" s="10">
        <v>1.314427</v>
      </c>
    </row>
    <row r="68" spans="8:14" x14ac:dyDescent="0.25">
      <c r="H68" s="10" t="s">
        <v>117</v>
      </c>
      <c r="I68" s="10">
        <v>1.2220660000000001</v>
      </c>
      <c r="J68" s="10">
        <v>3.2797899999999998E-2</v>
      </c>
      <c r="K68" s="10">
        <v>7.47</v>
      </c>
      <c r="L68" s="10">
        <v>0</v>
      </c>
      <c r="M68" s="10">
        <v>1.1594450000000001</v>
      </c>
      <c r="N68" s="10">
        <v>1.2880689999999999</v>
      </c>
    </row>
    <row r="69" spans="8:14" x14ac:dyDescent="0.25">
      <c r="H69" s="10" t="s">
        <v>118</v>
      </c>
      <c r="I69" s="10">
        <v>1.236874</v>
      </c>
      <c r="J69" s="10">
        <v>3.42347E-2</v>
      </c>
      <c r="K69" s="10">
        <v>7.68</v>
      </c>
      <c r="L69" s="10">
        <v>0</v>
      </c>
      <c r="M69" s="10">
        <v>1.1715629999999999</v>
      </c>
      <c r="N69" s="10">
        <v>1.3058259999999999</v>
      </c>
    </row>
    <row r="70" spans="8:14" x14ac:dyDescent="0.25">
      <c r="H70" s="10" t="s">
        <v>119</v>
      </c>
      <c r="I70" s="10">
        <v>0.89321550000000005</v>
      </c>
      <c r="J70" s="10">
        <v>3.1548300000000001E-2</v>
      </c>
      <c r="K70" s="10">
        <v>-3.2</v>
      </c>
      <c r="L70" s="10">
        <v>1E-3</v>
      </c>
      <c r="M70" s="10">
        <v>0.83347360000000004</v>
      </c>
      <c r="N70" s="10">
        <v>0.95723950000000002</v>
      </c>
    </row>
    <row r="71" spans="8:14" x14ac:dyDescent="0.25">
      <c r="H71" s="10" t="s">
        <v>120</v>
      </c>
      <c r="I71" s="10">
        <v>1.0489520000000001</v>
      </c>
      <c r="J71" s="10">
        <v>3.0156200000000001E-2</v>
      </c>
      <c r="K71" s="10">
        <v>1.66</v>
      </c>
      <c r="L71" s="10">
        <v>9.6000000000000002E-2</v>
      </c>
      <c r="M71" s="10">
        <v>0.99148170000000002</v>
      </c>
      <c r="N71" s="10">
        <v>1.1097539999999999</v>
      </c>
    </row>
    <row r="72" spans="8:14" x14ac:dyDescent="0.25">
      <c r="H72" s="10" t="s">
        <v>121</v>
      </c>
      <c r="I72" s="10">
        <v>1.092098</v>
      </c>
      <c r="J72" s="10">
        <v>4.7866600000000002E-2</v>
      </c>
      <c r="K72" s="10">
        <v>2.0099999999999998</v>
      </c>
      <c r="L72" s="10">
        <v>4.3999999999999997E-2</v>
      </c>
      <c r="M72" s="10">
        <v>1.0021979999999999</v>
      </c>
      <c r="N72" s="10">
        <v>1.1900630000000001</v>
      </c>
    </row>
    <row r="73" spans="8:14" x14ac:dyDescent="0.25">
      <c r="H73" s="10" t="s">
        <v>122</v>
      </c>
      <c r="I73" s="10">
        <v>0.88909159999999998</v>
      </c>
      <c r="J73" s="10">
        <v>9.1436699999999996E-2</v>
      </c>
      <c r="K73" s="10">
        <v>-1.1399999999999999</v>
      </c>
      <c r="L73" s="10">
        <v>0.253</v>
      </c>
      <c r="M73" s="10">
        <v>0.72678600000000004</v>
      </c>
      <c r="N73" s="10">
        <v>1.0876429999999999</v>
      </c>
    </row>
    <row r="75" spans="8:14" x14ac:dyDescent="0.25">
      <c r="H75" s="10" t="s">
        <v>123</v>
      </c>
    </row>
    <row r="76" spans="8:14" x14ac:dyDescent="0.25">
      <c r="H76" s="10">
        <v>0</v>
      </c>
      <c r="I76" s="10">
        <v>0.89864639999999996</v>
      </c>
      <c r="J76" s="10">
        <v>0.17534530000000001</v>
      </c>
      <c r="K76" s="10">
        <v>-0.55000000000000004</v>
      </c>
      <c r="L76" s="10">
        <v>0.58399999999999996</v>
      </c>
      <c r="M76" s="10">
        <v>0.61305730000000003</v>
      </c>
      <c r="N76" s="10">
        <v>1.317275</v>
      </c>
    </row>
    <row r="77" spans="8:14" x14ac:dyDescent="0.25">
      <c r="H77" s="10">
        <v>1</v>
      </c>
      <c r="I77" s="10">
        <v>0.89650810000000003</v>
      </c>
      <c r="J77" s="10">
        <v>0.1754125</v>
      </c>
      <c r="K77" s="10">
        <v>-0.56000000000000005</v>
      </c>
      <c r="L77" s="10">
        <v>0.57699999999999996</v>
      </c>
      <c r="M77" s="10">
        <v>0.61095120000000003</v>
      </c>
      <c r="N77" s="10">
        <v>1.315534</v>
      </c>
    </row>
    <row r="78" spans="8:14" x14ac:dyDescent="0.25">
      <c r="H78" s="10">
        <v>2</v>
      </c>
      <c r="I78" s="10">
        <v>0.87701439999999997</v>
      </c>
      <c r="J78" s="10">
        <v>0.17346700000000001</v>
      </c>
      <c r="K78" s="10">
        <v>-0.66</v>
      </c>
      <c r="L78" s="10">
        <v>0.50700000000000001</v>
      </c>
      <c r="M78" s="10">
        <v>0.59517589999999998</v>
      </c>
      <c r="N78" s="10">
        <v>1.292314</v>
      </c>
    </row>
    <row r="79" spans="8:14" x14ac:dyDescent="0.25">
      <c r="H79" s="10">
        <v>3</v>
      </c>
      <c r="I79" s="10">
        <v>0.83948529999999999</v>
      </c>
      <c r="J79" s="10">
        <v>0.18320900000000001</v>
      </c>
      <c r="K79" s="10">
        <v>-0.8</v>
      </c>
      <c r="L79" s="10">
        <v>0.42299999999999999</v>
      </c>
      <c r="M79" s="10">
        <v>0.54732740000000002</v>
      </c>
      <c r="N79" s="10">
        <v>1.2875939999999999</v>
      </c>
    </row>
    <row r="80" spans="8:14" x14ac:dyDescent="0.25">
      <c r="H80" s="10">
        <v>4</v>
      </c>
      <c r="I80" s="10">
        <v>0.97134240000000005</v>
      </c>
      <c r="J80" s="10">
        <v>0.2397108</v>
      </c>
      <c r="K80" s="10">
        <v>-0.12</v>
      </c>
      <c r="L80" s="10">
        <v>0.90600000000000003</v>
      </c>
      <c r="M80" s="10">
        <v>0.59883920000000002</v>
      </c>
      <c r="N80" s="10">
        <v>1.575558</v>
      </c>
    </row>
    <row r="82" spans="8:14" x14ac:dyDescent="0.25">
      <c r="H82" s="10" t="s">
        <v>124</v>
      </c>
    </row>
    <row r="83" spans="8:14" x14ac:dyDescent="0.25">
      <c r="I83" s="10">
        <v>2.7730489999999999</v>
      </c>
      <c r="J83" s="10">
        <v>0.92944320000000002</v>
      </c>
      <c r="K83" s="10">
        <v>3.04</v>
      </c>
      <c r="L83" s="10">
        <v>2E-3</v>
      </c>
      <c r="M83" s="10">
        <v>1.437673</v>
      </c>
      <c r="N83" s="10">
        <v>5.3487809999999998</v>
      </c>
    </row>
    <row r="84" spans="8:14" x14ac:dyDescent="0.25">
      <c r="I84" s="10">
        <v>2.6052040000000001</v>
      </c>
      <c r="J84" s="10">
        <v>1.0424800000000001</v>
      </c>
      <c r="K84" s="10">
        <v>2.39</v>
      </c>
      <c r="L84" s="10">
        <v>1.7000000000000001E-2</v>
      </c>
      <c r="M84" s="10">
        <v>1.1891339999999999</v>
      </c>
      <c r="N84" s="10">
        <v>5.7075889999999996</v>
      </c>
    </row>
    <row r="85" spans="8:14" x14ac:dyDescent="0.25">
      <c r="I85" s="10">
        <v>2.2204540000000001</v>
      </c>
      <c r="J85" s="10">
        <v>0.7530869</v>
      </c>
      <c r="K85" s="10">
        <v>2.35</v>
      </c>
      <c r="L85" s="10">
        <v>1.9E-2</v>
      </c>
      <c r="M85" s="10">
        <v>1.1422190000000001</v>
      </c>
      <c r="N85" s="10">
        <v>4.3165269999999998</v>
      </c>
    </row>
    <row r="86" spans="8:14" x14ac:dyDescent="0.25">
      <c r="I86" s="10">
        <v>2.643243</v>
      </c>
      <c r="J86" s="10">
        <v>0.88738280000000003</v>
      </c>
      <c r="K86" s="10">
        <v>2.9</v>
      </c>
      <c r="L86" s="10">
        <v>4.0000000000000001E-3</v>
      </c>
      <c r="M86" s="10">
        <v>1.3689070000000001</v>
      </c>
      <c r="N86" s="10">
        <v>5.1038779999999999</v>
      </c>
    </row>
    <row r="87" spans="8:14" x14ac:dyDescent="0.25">
      <c r="I87" s="10">
        <v>2.5813139999999999</v>
      </c>
      <c r="J87" s="10">
        <v>0.86664969999999997</v>
      </c>
      <c r="K87" s="10">
        <v>2.82</v>
      </c>
      <c r="L87" s="10">
        <v>5.0000000000000001E-3</v>
      </c>
      <c r="M87" s="10">
        <v>1.336776</v>
      </c>
      <c r="N87" s="10">
        <v>4.9845160000000002</v>
      </c>
    </row>
    <row r="88" spans="8:14" x14ac:dyDescent="0.25">
      <c r="I88" s="10">
        <v>2.3964349999999999</v>
      </c>
      <c r="J88" s="10">
        <v>0.80575580000000002</v>
      </c>
      <c r="K88" s="10">
        <v>2.6</v>
      </c>
      <c r="L88" s="10">
        <v>8.9999999999999993E-3</v>
      </c>
      <c r="M88" s="10">
        <v>1.2398389999999999</v>
      </c>
      <c r="N88" s="10">
        <v>4.6319730000000003</v>
      </c>
    </row>
    <row r="89" spans="8:14" x14ac:dyDescent="0.25">
      <c r="I89" s="12">
        <v>5.0200000000000002E-7</v>
      </c>
      <c r="J89" s="12">
        <v>5.3000000000000001E-7</v>
      </c>
      <c r="K89" s="10">
        <v>-13.74</v>
      </c>
      <c r="L89" s="10">
        <v>0</v>
      </c>
      <c r="M89" s="12">
        <v>6.3500000000000006E-8</v>
      </c>
      <c r="N89" s="12">
        <v>3.98E-6</v>
      </c>
    </row>
    <row r="90" spans="8:14" x14ac:dyDescent="0.25">
      <c r="I90" s="12">
        <v>2.367499</v>
      </c>
      <c r="J90" s="12">
        <v>0.80608679999999999</v>
      </c>
      <c r="K90" s="10">
        <v>2.5299999999999998</v>
      </c>
      <c r="L90" s="10">
        <v>1.0999999999999999E-2</v>
      </c>
      <c r="M90" s="12">
        <v>1.214709</v>
      </c>
      <c r="N90" s="12">
        <v>4.6143140000000002</v>
      </c>
    </row>
    <row r="91" spans="8:14" x14ac:dyDescent="0.25">
      <c r="I91" s="12">
        <v>2.6754159999999998</v>
      </c>
      <c r="J91" s="12">
        <v>0.89761000000000002</v>
      </c>
      <c r="K91" s="10">
        <v>2.93</v>
      </c>
      <c r="L91" s="10">
        <v>3.0000000000000001E-3</v>
      </c>
      <c r="M91" s="12">
        <v>1.3861520000000001</v>
      </c>
      <c r="N91" s="12">
        <v>5.1638310000000001</v>
      </c>
    </row>
    <row r="92" spans="8:14" x14ac:dyDescent="0.25">
      <c r="I92" s="10">
        <v>1.8362540000000001</v>
      </c>
      <c r="J92" s="10">
        <v>0.93174029999999997</v>
      </c>
      <c r="K92" s="10">
        <v>1.2</v>
      </c>
      <c r="L92" s="10">
        <v>0.23100000000000001</v>
      </c>
      <c r="M92" s="10">
        <v>0.67923690000000003</v>
      </c>
      <c r="N92" s="10">
        <v>4.9641400000000004</v>
      </c>
    </row>
    <row r="93" spans="8:14" x14ac:dyDescent="0.25">
      <c r="I93" s="10">
        <v>2.5302220000000002</v>
      </c>
      <c r="J93" s="10">
        <v>0.90215769999999995</v>
      </c>
      <c r="K93" s="10">
        <v>2.6</v>
      </c>
      <c r="L93" s="10">
        <v>8.9999999999999993E-3</v>
      </c>
      <c r="M93" s="10">
        <v>1.2579419999999999</v>
      </c>
      <c r="N93" s="10">
        <v>5.0892869999999997</v>
      </c>
    </row>
    <row r="94" spans="8:14" x14ac:dyDescent="0.25">
      <c r="I94" s="10">
        <v>2.6931639999999999</v>
      </c>
      <c r="J94" s="10">
        <v>0.9038754</v>
      </c>
      <c r="K94" s="10">
        <v>2.95</v>
      </c>
      <c r="L94" s="10">
        <v>3.0000000000000001E-3</v>
      </c>
      <c r="M94" s="10">
        <v>1.3950309999999999</v>
      </c>
      <c r="N94" s="10">
        <v>5.1992620000000001</v>
      </c>
    </row>
    <row r="95" spans="8:14" x14ac:dyDescent="0.25">
      <c r="I95" s="10">
        <v>2.4177680000000001</v>
      </c>
      <c r="J95" s="10">
        <v>0.8117974</v>
      </c>
      <c r="K95" s="10">
        <v>2.63</v>
      </c>
      <c r="L95" s="10">
        <v>8.9999999999999993E-3</v>
      </c>
      <c r="M95" s="10">
        <v>1.252024</v>
      </c>
      <c r="N95" s="10">
        <v>4.6689230000000004</v>
      </c>
    </row>
    <row r="96" spans="8:14" x14ac:dyDescent="0.25">
      <c r="I96" s="12">
        <v>5.9400000000000005E-7</v>
      </c>
      <c r="J96" s="12">
        <v>3.6699999999999999E-7</v>
      </c>
      <c r="K96" s="10">
        <v>-23.2</v>
      </c>
      <c r="L96" s="10">
        <v>0</v>
      </c>
      <c r="M96" s="12">
        <v>1.7700000000000001E-7</v>
      </c>
      <c r="N96" s="12">
        <v>1.99E-6</v>
      </c>
    </row>
    <row r="97" spans="9:14" x14ac:dyDescent="0.25">
      <c r="I97" s="10">
        <v>2.6625779999999999</v>
      </c>
      <c r="J97" s="10">
        <v>0.89488199999999996</v>
      </c>
      <c r="K97" s="10">
        <v>2.91</v>
      </c>
      <c r="L97" s="10">
        <v>4.0000000000000001E-3</v>
      </c>
      <c r="M97" s="10">
        <v>1.3778980000000001</v>
      </c>
      <c r="N97" s="10">
        <v>5.1450290000000001</v>
      </c>
    </row>
    <row r="98" spans="9:14" x14ac:dyDescent="0.25">
      <c r="I98" s="12">
        <v>2.4380600000000001</v>
      </c>
      <c r="J98" s="12">
        <v>1.0538179999999999</v>
      </c>
      <c r="K98" s="10">
        <v>2.06</v>
      </c>
      <c r="L98" s="10">
        <v>3.9E-2</v>
      </c>
      <c r="M98" s="12">
        <v>1.0450189999999999</v>
      </c>
      <c r="N98" s="12">
        <v>5.6880649999999999</v>
      </c>
    </row>
    <row r="99" spans="9:14" x14ac:dyDescent="0.25">
      <c r="I99" s="10">
        <v>1.7460389999999999</v>
      </c>
      <c r="J99" s="10">
        <v>0.61327520000000002</v>
      </c>
      <c r="K99" s="10">
        <v>1.59</v>
      </c>
      <c r="L99" s="10">
        <v>0.113</v>
      </c>
      <c r="M99" s="10">
        <v>0.87716130000000003</v>
      </c>
      <c r="N99" s="10">
        <v>3.475587</v>
      </c>
    </row>
    <row r="100" spans="9:14" x14ac:dyDescent="0.25">
      <c r="I100" s="10">
        <v>2.1290879999999999</v>
      </c>
      <c r="J100" s="10">
        <v>1.250672</v>
      </c>
      <c r="K100" s="10">
        <v>1.29</v>
      </c>
      <c r="L100" s="10">
        <v>0.19800000000000001</v>
      </c>
      <c r="M100" s="10">
        <v>0.67325469999999998</v>
      </c>
      <c r="N100" s="10">
        <v>6.7329860000000004</v>
      </c>
    </row>
    <row r="101" spans="9:14" x14ac:dyDescent="0.25">
      <c r="I101" s="10">
        <v>2.4072230000000001</v>
      </c>
      <c r="J101" s="10">
        <v>0.82766899999999999</v>
      </c>
      <c r="K101" s="10">
        <v>2.5499999999999998</v>
      </c>
      <c r="L101" s="10">
        <v>1.0999999999999999E-2</v>
      </c>
      <c r="M101" s="10">
        <v>1.227015</v>
      </c>
      <c r="N101" s="10">
        <v>4.7226160000000004</v>
      </c>
    </row>
    <row r="102" spans="9:14" x14ac:dyDescent="0.25">
      <c r="I102" s="10">
        <v>2.3004259999999999</v>
      </c>
      <c r="J102" s="10">
        <v>0.82551929999999996</v>
      </c>
      <c r="K102" s="10">
        <v>2.3199999999999998</v>
      </c>
      <c r="L102" s="10">
        <v>0.02</v>
      </c>
      <c r="M102" s="10">
        <v>1.1385449999999999</v>
      </c>
      <c r="N102" s="10">
        <v>4.6479999999999997</v>
      </c>
    </row>
    <row r="103" spans="9:14" x14ac:dyDescent="0.25">
      <c r="I103" s="10">
        <v>2.2171590000000001</v>
      </c>
      <c r="J103" s="10">
        <v>0.74990299999999999</v>
      </c>
      <c r="K103" s="10">
        <v>2.35</v>
      </c>
      <c r="L103" s="10">
        <v>1.9E-2</v>
      </c>
      <c r="M103" s="10">
        <v>1.142609</v>
      </c>
      <c r="N103" s="10">
        <v>4.3022559999999999</v>
      </c>
    </row>
    <row r="104" spans="9:14" x14ac:dyDescent="0.25">
      <c r="I104" s="10">
        <v>1.214383</v>
      </c>
      <c r="J104" s="10">
        <v>0.4323359</v>
      </c>
      <c r="K104" s="10">
        <v>0.55000000000000004</v>
      </c>
      <c r="L104" s="10">
        <v>0.58499999999999996</v>
      </c>
      <c r="M104" s="10">
        <v>0.60438939999999997</v>
      </c>
      <c r="N104" s="10">
        <v>2.4400249999999999</v>
      </c>
    </row>
    <row r="105" spans="9:14" x14ac:dyDescent="0.25">
      <c r="I105" s="10">
        <v>1.9930589999999999</v>
      </c>
      <c r="J105" s="10">
        <v>0.67858149999999995</v>
      </c>
      <c r="K105" s="10">
        <v>2.0299999999999998</v>
      </c>
      <c r="L105" s="10">
        <v>4.2999999999999997E-2</v>
      </c>
      <c r="M105" s="10">
        <v>1.022608</v>
      </c>
      <c r="N105" s="10">
        <v>3.8844609999999999</v>
      </c>
    </row>
    <row r="106" spans="9:14" x14ac:dyDescent="0.25">
      <c r="I106" s="10">
        <v>2.9997509999999998</v>
      </c>
      <c r="J106" s="10">
        <v>1.0098339999999999</v>
      </c>
      <c r="K106" s="10">
        <v>3.26</v>
      </c>
      <c r="L106" s="10">
        <v>1E-3</v>
      </c>
      <c r="M106" s="10">
        <v>1.5507340000000001</v>
      </c>
      <c r="N106" s="10">
        <v>5.80274</v>
      </c>
    </row>
    <row r="107" spans="9:14" x14ac:dyDescent="0.25">
      <c r="I107" s="10">
        <v>2.568044</v>
      </c>
      <c r="J107" s="10">
        <v>0.86202840000000003</v>
      </c>
      <c r="K107" s="10">
        <v>2.81</v>
      </c>
      <c r="L107" s="10">
        <v>5.0000000000000001E-3</v>
      </c>
      <c r="M107" s="10">
        <v>1.3300730000000001</v>
      </c>
      <c r="N107" s="10">
        <v>4.9582639999999998</v>
      </c>
    </row>
    <row r="108" spans="9:14" x14ac:dyDescent="0.25">
      <c r="I108" s="12">
        <v>4.1899999999999998E-7</v>
      </c>
      <c r="J108" s="12">
        <v>3.2800000000000003E-7</v>
      </c>
      <c r="K108" s="10">
        <v>-18.739999999999998</v>
      </c>
      <c r="L108" s="10">
        <v>0</v>
      </c>
      <c r="M108" s="12">
        <v>8.9999999999999999E-8</v>
      </c>
      <c r="N108" s="12">
        <v>1.95E-6</v>
      </c>
    </row>
    <row r="109" spans="9:14" x14ac:dyDescent="0.25">
      <c r="I109" s="10">
        <v>2.8814199999999999</v>
      </c>
      <c r="J109" s="10">
        <v>0.96781269999999997</v>
      </c>
      <c r="K109" s="10">
        <v>3.15</v>
      </c>
      <c r="L109" s="10">
        <v>2E-3</v>
      </c>
      <c r="M109" s="10">
        <v>1.491779</v>
      </c>
      <c r="N109" s="10">
        <v>5.5655559999999999</v>
      </c>
    </row>
    <row r="110" spans="9:14" x14ac:dyDescent="0.25">
      <c r="I110" s="12">
        <v>2.4007540000000001</v>
      </c>
      <c r="J110" s="12">
        <v>0.80620210000000003</v>
      </c>
      <c r="K110" s="10">
        <v>2.61</v>
      </c>
      <c r="L110" s="10">
        <v>8.9999999999999993E-3</v>
      </c>
      <c r="M110" s="12">
        <v>1.2430939999999999</v>
      </c>
      <c r="N110" s="12">
        <v>4.6365119999999997</v>
      </c>
    </row>
    <row r="111" spans="9:14" x14ac:dyDescent="0.25">
      <c r="I111" s="10">
        <v>2.3061319999999998</v>
      </c>
      <c r="J111" s="10">
        <v>0.7780243</v>
      </c>
      <c r="K111" s="10">
        <v>2.48</v>
      </c>
      <c r="L111" s="10">
        <v>1.2999999999999999E-2</v>
      </c>
      <c r="M111" s="10">
        <v>1.1904539999999999</v>
      </c>
      <c r="N111" s="10">
        <v>4.467409</v>
      </c>
    </row>
    <row r="112" spans="9:14" x14ac:dyDescent="0.25">
      <c r="I112" s="10">
        <v>0.12546170000000001</v>
      </c>
      <c r="J112" s="10">
        <v>0.1326696</v>
      </c>
      <c r="K112" s="10">
        <v>-1.96</v>
      </c>
      <c r="L112" s="10">
        <v>0.05</v>
      </c>
      <c r="M112" s="10">
        <v>1.57909E-2</v>
      </c>
      <c r="N112" s="10">
        <v>0.99681660000000005</v>
      </c>
    </row>
    <row r="113" spans="8:14" x14ac:dyDescent="0.25">
      <c r="I113" s="12">
        <v>4.89E-7</v>
      </c>
      <c r="J113" s="12">
        <v>4.4499999999999997E-7</v>
      </c>
      <c r="K113" s="10">
        <v>-15.99</v>
      </c>
      <c r="L113" s="10">
        <v>0</v>
      </c>
      <c r="M113" s="12">
        <v>8.2399999999999997E-8</v>
      </c>
      <c r="N113" s="12">
        <v>2.9000000000000002E-6</v>
      </c>
    </row>
    <row r="114" spans="8:14" x14ac:dyDescent="0.25">
      <c r="I114" s="10">
        <v>1.2658990000000001</v>
      </c>
      <c r="J114" s="10">
        <v>0.4537659</v>
      </c>
      <c r="K114" s="10">
        <v>0.66</v>
      </c>
      <c r="L114" s="10">
        <v>0.51100000000000001</v>
      </c>
      <c r="M114" s="10">
        <v>0.62702190000000002</v>
      </c>
      <c r="N114" s="10">
        <v>2.5557310000000002</v>
      </c>
    </row>
    <row r="115" spans="8:14" x14ac:dyDescent="0.25">
      <c r="I115" s="12">
        <v>1.4445239999999999</v>
      </c>
      <c r="J115" s="12">
        <v>0.66412990000000005</v>
      </c>
      <c r="K115" s="10">
        <v>0.8</v>
      </c>
      <c r="L115" s="10">
        <v>0.42399999999999999</v>
      </c>
      <c r="M115" s="12">
        <v>0.58665020000000001</v>
      </c>
      <c r="N115" s="12">
        <v>3.5568909999999998</v>
      </c>
    </row>
    <row r="116" spans="8:14" x14ac:dyDescent="0.25">
      <c r="H116" s="12"/>
      <c r="I116" s="12">
        <v>4.7599999999999997E-7</v>
      </c>
      <c r="J116" s="12">
        <v>5.0299999999999999E-7</v>
      </c>
      <c r="K116" s="10">
        <v>-13.8</v>
      </c>
      <c r="L116" s="10">
        <v>0</v>
      </c>
      <c r="M116" s="12">
        <v>6.0300000000000004E-8</v>
      </c>
      <c r="N116" s="12">
        <v>3.7699999999999999E-6</v>
      </c>
    </row>
    <row r="117" spans="8:14" x14ac:dyDescent="0.25">
      <c r="I117" s="10">
        <v>2.6213510000000002</v>
      </c>
      <c r="J117" s="10">
        <v>0.88041329999999995</v>
      </c>
      <c r="K117" s="10">
        <v>2.87</v>
      </c>
      <c r="L117" s="10">
        <v>4.0000000000000001E-3</v>
      </c>
      <c r="M117" s="10">
        <v>1.3571839999999999</v>
      </c>
      <c r="N117" s="10">
        <v>5.0630449999999998</v>
      </c>
    </row>
    <row r="118" spans="8:14" x14ac:dyDescent="0.25">
      <c r="H118" s="12"/>
      <c r="I118" s="12">
        <v>1.852357</v>
      </c>
      <c r="J118" s="12">
        <v>0.63940180000000002</v>
      </c>
      <c r="K118" s="10">
        <v>1.79</v>
      </c>
      <c r="L118" s="10">
        <v>7.3999999999999996E-2</v>
      </c>
      <c r="M118" s="12">
        <v>0.94168269999999998</v>
      </c>
      <c r="N118" s="12">
        <v>3.6437189999999999</v>
      </c>
    </row>
    <row r="119" spans="8:14" x14ac:dyDescent="0.25">
      <c r="I119" s="10">
        <v>2.4263910000000002</v>
      </c>
      <c r="J119" s="10">
        <v>0.81523179999999995</v>
      </c>
      <c r="K119" s="10">
        <v>2.64</v>
      </c>
      <c r="L119" s="10">
        <v>8.0000000000000002E-3</v>
      </c>
      <c r="M119" s="10">
        <v>1.2559419999999999</v>
      </c>
      <c r="N119" s="10">
        <v>4.6876160000000002</v>
      </c>
    </row>
    <row r="120" spans="8:14" x14ac:dyDescent="0.25">
      <c r="I120" s="12">
        <v>4.0200000000000003E-7</v>
      </c>
      <c r="J120" s="12">
        <v>4.2399999999999999E-7</v>
      </c>
      <c r="K120" s="10">
        <v>-13.96</v>
      </c>
      <c r="L120" s="10">
        <v>0</v>
      </c>
      <c r="M120" s="12">
        <v>5.0899999999999999E-8</v>
      </c>
      <c r="N120" s="12">
        <v>3.18E-6</v>
      </c>
    </row>
    <row r="121" spans="8:14" x14ac:dyDescent="0.25">
      <c r="H121" s="12"/>
      <c r="I121" s="10">
        <v>2.0065089999999999</v>
      </c>
      <c r="J121" s="10">
        <v>0.88603480000000001</v>
      </c>
      <c r="K121" s="10">
        <v>1.58</v>
      </c>
      <c r="L121" s="10">
        <v>0.115</v>
      </c>
      <c r="M121" s="10">
        <v>0.84443729999999995</v>
      </c>
      <c r="N121" s="10">
        <v>4.7677659999999999</v>
      </c>
    </row>
    <row r="122" spans="8:14" x14ac:dyDescent="0.25">
      <c r="I122" s="12">
        <v>2.3018740000000002</v>
      </c>
      <c r="J122" s="12">
        <v>0.77912300000000001</v>
      </c>
      <c r="K122" s="10">
        <v>2.46</v>
      </c>
      <c r="L122" s="10">
        <v>1.4E-2</v>
      </c>
      <c r="M122" s="12">
        <v>1.185694</v>
      </c>
      <c r="N122" s="12">
        <v>4.4687970000000004</v>
      </c>
    </row>
    <row r="123" spans="8:14" x14ac:dyDescent="0.25">
      <c r="H123" s="12"/>
      <c r="I123" s="10">
        <v>2.2865479999999998</v>
      </c>
      <c r="J123" s="10">
        <v>0.77826229999999996</v>
      </c>
      <c r="K123" s="10">
        <v>2.4300000000000002</v>
      </c>
      <c r="L123" s="10">
        <v>1.4999999999999999E-2</v>
      </c>
      <c r="M123" s="10">
        <v>1.1734389999999999</v>
      </c>
      <c r="N123" s="10">
        <v>4.4555369999999996</v>
      </c>
    </row>
    <row r="124" spans="8:14" x14ac:dyDescent="0.25">
      <c r="I124" s="10">
        <v>2.393929</v>
      </c>
      <c r="J124" s="10">
        <v>0.86990069999999997</v>
      </c>
      <c r="K124" s="10">
        <v>2.4</v>
      </c>
      <c r="L124" s="10">
        <v>1.6E-2</v>
      </c>
      <c r="M124" s="10">
        <v>1.174366</v>
      </c>
      <c r="N124" s="10">
        <v>4.8799910000000004</v>
      </c>
    </row>
    <row r="125" spans="8:14" x14ac:dyDescent="0.25">
      <c r="I125" s="10">
        <v>3.7731499999999998</v>
      </c>
      <c r="J125" s="10">
        <v>1.268295</v>
      </c>
      <c r="K125" s="10">
        <v>3.95</v>
      </c>
      <c r="L125" s="10">
        <v>0</v>
      </c>
      <c r="M125" s="10">
        <v>1.952467</v>
      </c>
      <c r="N125" s="10">
        <v>7.2916249999999998</v>
      </c>
    </row>
    <row r="126" spans="8:14" x14ac:dyDescent="0.25">
      <c r="I126" s="10">
        <v>2.7170779999999999</v>
      </c>
      <c r="J126" s="10">
        <v>0.91156919999999997</v>
      </c>
      <c r="K126" s="10">
        <v>2.98</v>
      </c>
      <c r="L126" s="10">
        <v>3.0000000000000001E-3</v>
      </c>
      <c r="M126" s="10">
        <v>1.407756</v>
      </c>
      <c r="N126" s="10">
        <v>5.2441719999999998</v>
      </c>
    </row>
    <row r="127" spans="8:14" x14ac:dyDescent="0.25">
      <c r="I127" s="10">
        <v>1.2235739999999999</v>
      </c>
      <c r="J127" s="10">
        <v>0.54705729999999997</v>
      </c>
      <c r="K127" s="10">
        <v>0.45</v>
      </c>
      <c r="L127" s="10">
        <v>0.65200000000000002</v>
      </c>
      <c r="M127" s="10">
        <v>0.5094012</v>
      </c>
      <c r="N127" s="10">
        <v>2.9390070000000001</v>
      </c>
    </row>
    <row r="128" spans="8:14" x14ac:dyDescent="0.25">
      <c r="I128" s="10">
        <v>1.437835</v>
      </c>
      <c r="J128" s="10">
        <v>1.2169760000000001</v>
      </c>
      <c r="K128" s="10">
        <v>0.43</v>
      </c>
      <c r="L128" s="10">
        <v>0.66800000000000004</v>
      </c>
      <c r="M128" s="10">
        <v>0.2736885</v>
      </c>
      <c r="N128" s="10">
        <v>7.5537320000000001</v>
      </c>
    </row>
    <row r="129" spans="9:14" x14ac:dyDescent="0.25">
      <c r="I129" s="10">
        <v>4.3841340000000004</v>
      </c>
      <c r="J129" s="10">
        <v>1.4783040000000001</v>
      </c>
      <c r="K129" s="10">
        <v>4.38</v>
      </c>
      <c r="L129" s="10">
        <v>0</v>
      </c>
      <c r="M129" s="10">
        <v>2.2639339999999999</v>
      </c>
      <c r="N129" s="10">
        <v>8.4899269999999998</v>
      </c>
    </row>
    <row r="130" spans="9:14" x14ac:dyDescent="0.25">
      <c r="I130" s="10">
        <v>3.09144</v>
      </c>
      <c r="J130" s="10">
        <v>1.036222</v>
      </c>
      <c r="K130" s="10">
        <v>3.37</v>
      </c>
      <c r="L130" s="10">
        <v>1E-3</v>
      </c>
      <c r="M130" s="10">
        <v>1.6026769999999999</v>
      </c>
      <c r="N130" s="10">
        <v>5.9631489999999996</v>
      </c>
    </row>
    <row r="131" spans="9:14" x14ac:dyDescent="0.25">
      <c r="I131" s="10">
        <v>2.7569370000000002</v>
      </c>
      <c r="J131" s="10">
        <v>0.92532979999999998</v>
      </c>
      <c r="K131" s="10">
        <v>3.02</v>
      </c>
      <c r="L131" s="10">
        <v>3.0000000000000001E-3</v>
      </c>
      <c r="M131" s="10">
        <v>1.428013</v>
      </c>
      <c r="N131" s="10">
        <v>5.3225709999999999</v>
      </c>
    </row>
    <row r="132" spans="9:14" x14ac:dyDescent="0.25">
      <c r="I132" s="10">
        <v>2.4791069999999999</v>
      </c>
      <c r="J132" s="10">
        <v>0.83791740000000003</v>
      </c>
      <c r="K132" s="10">
        <v>2.69</v>
      </c>
      <c r="L132" s="10">
        <v>7.0000000000000001E-3</v>
      </c>
      <c r="M132" s="10">
        <v>1.278192</v>
      </c>
      <c r="N132" s="10">
        <v>4.8083299999999998</v>
      </c>
    </row>
    <row r="133" spans="9:14" x14ac:dyDescent="0.25">
      <c r="I133" s="10">
        <v>1.6877610000000001</v>
      </c>
      <c r="J133" s="10">
        <v>0.59255820000000003</v>
      </c>
      <c r="K133" s="10">
        <v>1.49</v>
      </c>
      <c r="L133" s="10">
        <v>0.13600000000000001</v>
      </c>
      <c r="M133" s="10">
        <v>0.84812790000000005</v>
      </c>
      <c r="N133" s="10">
        <v>3.358616</v>
      </c>
    </row>
    <row r="134" spans="9:14" x14ac:dyDescent="0.25">
      <c r="I134" s="12">
        <v>4.9500000000000003E-7</v>
      </c>
      <c r="J134" s="12">
        <v>5.2200000000000004E-7</v>
      </c>
      <c r="K134" s="10">
        <v>-13.76</v>
      </c>
      <c r="L134" s="10">
        <v>0</v>
      </c>
      <c r="M134" s="12">
        <v>6.2699999999999999E-8</v>
      </c>
      <c r="N134" s="12">
        <v>3.9199999999999997E-6</v>
      </c>
    </row>
    <row r="135" spans="9:14" x14ac:dyDescent="0.25">
      <c r="I135" s="10">
        <v>2.225419</v>
      </c>
      <c r="J135" s="10">
        <v>0.75380720000000001</v>
      </c>
      <c r="K135" s="10">
        <v>2.36</v>
      </c>
      <c r="L135" s="10">
        <v>1.7999999999999999E-2</v>
      </c>
      <c r="M135" s="10">
        <v>1.145745</v>
      </c>
      <c r="N135" s="10">
        <v>4.3225090000000002</v>
      </c>
    </row>
    <row r="136" spans="9:14" x14ac:dyDescent="0.25">
      <c r="I136" s="12">
        <v>2.6376279999999999</v>
      </c>
      <c r="J136" s="12">
        <v>0.88576480000000002</v>
      </c>
      <c r="K136" s="10">
        <v>2.89</v>
      </c>
      <c r="L136" s="10">
        <v>4.0000000000000001E-3</v>
      </c>
      <c r="M136" s="12">
        <v>1.3657269999999999</v>
      </c>
      <c r="N136" s="12">
        <v>5.0940469999999998</v>
      </c>
    </row>
    <row r="137" spans="9:14" x14ac:dyDescent="0.25">
      <c r="I137" s="10">
        <v>4.3950480000000001</v>
      </c>
      <c r="J137" s="10">
        <v>1.5140359999999999</v>
      </c>
      <c r="K137" s="10">
        <v>4.3</v>
      </c>
      <c r="L137" s="10">
        <v>0</v>
      </c>
      <c r="M137" s="10">
        <v>2.2373599999999998</v>
      </c>
      <c r="N137" s="10">
        <v>8.6335870000000003</v>
      </c>
    </row>
    <row r="138" spans="9:14" x14ac:dyDescent="0.25">
      <c r="I138" s="10">
        <v>2.4511780000000001</v>
      </c>
      <c r="J138" s="10">
        <v>0.8245401</v>
      </c>
      <c r="K138" s="10">
        <v>2.67</v>
      </c>
      <c r="L138" s="10">
        <v>8.0000000000000002E-3</v>
      </c>
      <c r="M138" s="10">
        <v>1.2677780000000001</v>
      </c>
      <c r="N138" s="10">
        <v>4.7392159999999999</v>
      </c>
    </row>
    <row r="139" spans="9:14" x14ac:dyDescent="0.25">
      <c r="I139" s="10">
        <v>2.3621189999999999</v>
      </c>
      <c r="J139" s="10">
        <v>0.79666789999999998</v>
      </c>
      <c r="K139" s="10">
        <v>2.5499999999999998</v>
      </c>
      <c r="L139" s="10">
        <v>1.0999999999999999E-2</v>
      </c>
      <c r="M139" s="10">
        <v>1.219603</v>
      </c>
      <c r="N139" s="10">
        <v>4.5749370000000003</v>
      </c>
    </row>
    <row r="140" spans="9:14" x14ac:dyDescent="0.25">
      <c r="I140" s="10">
        <v>2.6230639999999998</v>
      </c>
      <c r="J140" s="10">
        <v>0.8812238</v>
      </c>
      <c r="K140" s="10">
        <v>2.87</v>
      </c>
      <c r="L140" s="10">
        <v>4.0000000000000001E-3</v>
      </c>
      <c r="M140" s="10">
        <v>1.3578319999999999</v>
      </c>
      <c r="N140" s="10">
        <v>5.0672439999999996</v>
      </c>
    </row>
    <row r="141" spans="9:14" x14ac:dyDescent="0.25">
      <c r="I141" s="10">
        <v>1.98794</v>
      </c>
      <c r="J141" s="10">
        <v>0.68317620000000001</v>
      </c>
      <c r="K141" s="10">
        <v>2</v>
      </c>
      <c r="L141" s="10">
        <v>4.5999999999999999E-2</v>
      </c>
      <c r="M141" s="10">
        <v>1.0136289999999999</v>
      </c>
      <c r="N141" s="10">
        <v>3.8987690000000002</v>
      </c>
    </row>
    <row r="142" spans="9:14" x14ac:dyDescent="0.25">
      <c r="I142" s="12">
        <v>8.3600000000000002E-7</v>
      </c>
      <c r="J142" s="12">
        <v>8.8199999999999998E-7</v>
      </c>
      <c r="K142" s="10">
        <v>-13.26</v>
      </c>
      <c r="L142" s="10">
        <v>0</v>
      </c>
      <c r="M142" s="12">
        <v>1.06E-7</v>
      </c>
      <c r="N142" s="12">
        <v>6.6100000000000002E-6</v>
      </c>
    </row>
    <row r="143" spans="9:14" x14ac:dyDescent="0.25">
      <c r="I143" s="10">
        <v>3.5491730000000001</v>
      </c>
      <c r="J143" s="10">
        <v>1.192537</v>
      </c>
      <c r="K143" s="10">
        <v>3.77</v>
      </c>
      <c r="L143" s="10">
        <v>0</v>
      </c>
      <c r="M143" s="10">
        <v>1.837046</v>
      </c>
      <c r="N143" s="10">
        <v>6.857005</v>
      </c>
    </row>
    <row r="144" spans="9:14" x14ac:dyDescent="0.25">
      <c r="I144" s="12">
        <v>2.9220980000000001</v>
      </c>
      <c r="J144" s="12">
        <v>1.0821780000000001</v>
      </c>
      <c r="K144" s="10">
        <v>2.9</v>
      </c>
      <c r="L144" s="10">
        <v>4.0000000000000001E-3</v>
      </c>
      <c r="M144" s="12">
        <v>1.414029</v>
      </c>
      <c r="N144" s="12">
        <v>6.0385289999999996</v>
      </c>
    </row>
    <row r="145" spans="8:14" x14ac:dyDescent="0.25">
      <c r="I145" s="10">
        <v>2.3615650000000001</v>
      </c>
      <c r="J145" s="10">
        <v>0.88572499999999998</v>
      </c>
      <c r="K145" s="10">
        <v>2.29</v>
      </c>
      <c r="L145" s="10">
        <v>2.1999999999999999E-2</v>
      </c>
      <c r="M145" s="10">
        <v>1.132269</v>
      </c>
      <c r="N145" s="10">
        <v>4.9255000000000004</v>
      </c>
    </row>
    <row r="146" spans="8:14" x14ac:dyDescent="0.25">
      <c r="I146" s="10">
        <v>2.8112840000000001</v>
      </c>
      <c r="J146" s="10">
        <v>0.94310179999999999</v>
      </c>
      <c r="K146" s="10">
        <v>3.08</v>
      </c>
      <c r="L146" s="10">
        <v>2E-3</v>
      </c>
      <c r="M146" s="10">
        <v>1.4566399999999999</v>
      </c>
      <c r="N146" s="10">
        <v>5.4257210000000002</v>
      </c>
    </row>
    <row r="147" spans="8:14" x14ac:dyDescent="0.25">
      <c r="I147" s="10">
        <v>2.3301159999999999</v>
      </c>
      <c r="J147" s="10">
        <v>1.06847</v>
      </c>
      <c r="K147" s="10">
        <v>1.84</v>
      </c>
      <c r="L147" s="10">
        <v>6.5000000000000002E-2</v>
      </c>
      <c r="M147" s="10">
        <v>0.94855129999999999</v>
      </c>
      <c r="N147" s="10">
        <v>5.723929</v>
      </c>
    </row>
    <row r="148" spans="8:14" x14ac:dyDescent="0.25">
      <c r="I148" s="10">
        <v>2.849386</v>
      </c>
      <c r="J148" s="10">
        <v>1.048997</v>
      </c>
      <c r="K148" s="10">
        <v>2.84</v>
      </c>
      <c r="L148" s="10">
        <v>4.0000000000000001E-3</v>
      </c>
      <c r="M148" s="10">
        <v>1.3847860000000001</v>
      </c>
      <c r="N148" s="10">
        <v>5.862997</v>
      </c>
    </row>
    <row r="149" spans="8:14" x14ac:dyDescent="0.25">
      <c r="I149" s="10">
        <v>2.273444</v>
      </c>
      <c r="J149" s="10">
        <v>0.76586010000000004</v>
      </c>
      <c r="K149" s="10">
        <v>2.44</v>
      </c>
      <c r="L149" s="10">
        <v>1.4999999999999999E-2</v>
      </c>
      <c r="M149" s="10">
        <v>1.1747300000000001</v>
      </c>
      <c r="N149" s="10">
        <v>4.3997739999999999</v>
      </c>
    </row>
    <row r="150" spans="8:14" x14ac:dyDescent="0.25">
      <c r="I150" s="10">
        <v>1.6498619999999999</v>
      </c>
      <c r="J150" s="10">
        <v>0.94073340000000005</v>
      </c>
      <c r="K150" s="10">
        <v>0.88</v>
      </c>
      <c r="L150" s="10">
        <v>0.38</v>
      </c>
      <c r="M150" s="10">
        <v>0.53963709999999998</v>
      </c>
      <c r="N150" s="10">
        <v>5.0442140000000002</v>
      </c>
    </row>
    <row r="151" spans="8:14" x14ac:dyDescent="0.25">
      <c r="I151" s="10">
        <v>3.798435</v>
      </c>
      <c r="J151" s="10">
        <v>1.2749079999999999</v>
      </c>
      <c r="K151" s="10">
        <v>3.98</v>
      </c>
      <c r="L151" s="10">
        <v>0</v>
      </c>
      <c r="M151" s="10">
        <v>1.9674659999999999</v>
      </c>
      <c r="N151" s="10">
        <v>7.3333459999999997</v>
      </c>
    </row>
    <row r="152" spans="8:14" x14ac:dyDescent="0.25">
      <c r="I152" s="12">
        <v>4.63E-7</v>
      </c>
      <c r="J152" s="12">
        <v>4.89E-7</v>
      </c>
      <c r="K152" s="10">
        <v>-13.82</v>
      </c>
      <c r="L152" s="10">
        <v>0</v>
      </c>
      <c r="M152" s="12">
        <v>5.8500000000000001E-8</v>
      </c>
      <c r="N152" s="12">
        <v>3.6600000000000001E-6</v>
      </c>
    </row>
    <row r="153" spans="8:14" x14ac:dyDescent="0.25">
      <c r="I153" s="10">
        <v>2.8120479999999999</v>
      </c>
      <c r="J153" s="10">
        <v>0.94396389999999997</v>
      </c>
      <c r="K153" s="10">
        <v>3.08</v>
      </c>
      <c r="L153" s="10">
        <v>2E-3</v>
      </c>
      <c r="M153" s="10">
        <v>1.456421</v>
      </c>
      <c r="N153" s="10">
        <v>5.429487</v>
      </c>
    </row>
    <row r="154" spans="8:14" x14ac:dyDescent="0.25">
      <c r="I154" s="12">
        <v>1.1113729999999999</v>
      </c>
      <c r="J154" s="12">
        <v>1.0168250000000001</v>
      </c>
      <c r="K154" s="10">
        <v>0.12</v>
      </c>
      <c r="L154" s="10">
        <v>0.90800000000000003</v>
      </c>
      <c r="M154" s="12">
        <v>0.18495780000000001</v>
      </c>
      <c r="N154" s="12">
        <v>6.6780059999999999</v>
      </c>
    </row>
    <row r="156" spans="8:14" x14ac:dyDescent="0.25">
      <c r="H156" s="10" t="s">
        <v>125</v>
      </c>
      <c r="I156" s="12">
        <v>9.5400000000000003E+29</v>
      </c>
      <c r="J156" s="12">
        <v>1.9000000000000001E+31</v>
      </c>
      <c r="K156" s="10">
        <v>3.46</v>
      </c>
      <c r="L156" s="10">
        <v>1E-3</v>
      </c>
      <c r="M156" s="12">
        <v>9980000000000</v>
      </c>
      <c r="N156" s="12">
        <v>9.1200000000000004E+46</v>
      </c>
    </row>
    <row r="158" spans="8:14" x14ac:dyDescent="0.25">
      <c r="I158" s="12"/>
      <c r="J158" s="12"/>
      <c r="M158" s="12"/>
      <c r="N158" s="1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W25"/>
  <sheetViews>
    <sheetView topLeftCell="B1" workbookViewId="0">
      <selection activeCell="E16" sqref="E16:E25"/>
    </sheetView>
  </sheetViews>
  <sheetFormatPr defaultColWidth="9.140625" defaultRowHeight="15" x14ac:dyDescent="0.25"/>
  <cols>
    <col min="1" max="1" width="53.5703125" style="21" customWidth="1"/>
    <col min="2" max="14" width="9.140625" style="21"/>
    <col min="15" max="15" width="9.140625" style="10"/>
    <col min="16" max="16" width="9" style="10" customWidth="1"/>
    <col min="17" max="21" width="9.140625" style="10"/>
    <col min="22" max="22" width="10.5703125" style="10" bestFit="1" customWidth="1"/>
    <col min="23" max="16384" width="9.140625" style="10"/>
  </cols>
  <sheetData>
    <row r="1" spans="1:23" x14ac:dyDescent="0.25">
      <c r="A1" s="21" t="s">
        <v>233</v>
      </c>
      <c r="N1" s="21" t="s">
        <v>199</v>
      </c>
      <c r="O1" s="10" t="s">
        <v>34</v>
      </c>
      <c r="P1" s="10" t="s">
        <v>140</v>
      </c>
      <c r="Q1" s="10" t="s">
        <v>13</v>
      </c>
      <c r="R1" s="10" t="s">
        <v>141</v>
      </c>
      <c r="S1" s="10" t="s">
        <v>53</v>
      </c>
      <c r="T1" s="10" t="s">
        <v>142</v>
      </c>
      <c r="U1" s="10" t="s">
        <v>55</v>
      </c>
      <c r="V1" s="10" t="s">
        <v>54</v>
      </c>
      <c r="W1" s="10" t="s">
        <v>143</v>
      </c>
    </row>
    <row r="2" spans="1:23" ht="60" x14ac:dyDescent="0.25">
      <c r="A2" s="23" t="s">
        <v>201</v>
      </c>
      <c r="O2" s="10" t="s">
        <v>144</v>
      </c>
      <c r="P2" s="10">
        <v>7.5244599999999995E-2</v>
      </c>
      <c r="Q2" s="10">
        <v>2.26658E-2</v>
      </c>
      <c r="R2" s="10">
        <v>3.0820500000000001E-2</v>
      </c>
      <c r="S2" s="10">
        <v>0.1196687</v>
      </c>
      <c r="T2" s="11">
        <v>3489</v>
      </c>
      <c r="U2" s="16">
        <f>P2-R2</f>
        <v>4.4424099999999994E-2</v>
      </c>
      <c r="V2" s="17">
        <f>S2-P2</f>
        <v>4.4424100000000008E-2</v>
      </c>
      <c r="W2" s="14" t="s">
        <v>145</v>
      </c>
    </row>
    <row r="3" spans="1:23" ht="15.75" x14ac:dyDescent="0.25">
      <c r="B3" s="21" t="s">
        <v>34</v>
      </c>
      <c r="C3" s="21" t="s">
        <v>35</v>
      </c>
      <c r="D3" s="21" t="s">
        <v>64</v>
      </c>
      <c r="E3" s="21" t="s">
        <v>33</v>
      </c>
      <c r="F3" s="21" t="s">
        <v>206</v>
      </c>
      <c r="H3" s="35" t="s">
        <v>204</v>
      </c>
      <c r="I3" s="35"/>
      <c r="J3" s="35"/>
      <c r="O3" s="10" t="s">
        <v>146</v>
      </c>
      <c r="P3" s="10">
        <v>7.00263E-2</v>
      </c>
      <c r="Q3" s="10">
        <v>1.4287299999999999E-2</v>
      </c>
      <c r="R3" s="10">
        <v>4.20238E-2</v>
      </c>
      <c r="S3" s="10">
        <v>9.8028799999999999E-2</v>
      </c>
      <c r="T3" s="11">
        <v>7354</v>
      </c>
      <c r="U3" s="16">
        <f>P3-R3</f>
        <v>2.80025E-2</v>
      </c>
      <c r="V3" s="17">
        <f>S3-P3</f>
        <v>2.80025E-2</v>
      </c>
      <c r="W3" s="14" t="s">
        <v>147</v>
      </c>
    </row>
    <row r="4" spans="1:23" ht="15.75" x14ac:dyDescent="0.25">
      <c r="A4" s="21" t="s">
        <v>202</v>
      </c>
      <c r="B4" s="21">
        <v>-1</v>
      </c>
      <c r="C4" s="21">
        <v>0</v>
      </c>
      <c r="D4" s="21">
        <v>0.78097345132743401</v>
      </c>
      <c r="E4" s="21">
        <v>904</v>
      </c>
      <c r="F4" s="21">
        <f>D4+1.96*SQRT((D4*(1-D4))/E4)</f>
        <v>0.80793459876098772</v>
      </c>
      <c r="G4" s="21">
        <f>F4-D4</f>
        <v>2.6961147433553712E-2</v>
      </c>
      <c r="H4" s="21" t="s">
        <v>35</v>
      </c>
      <c r="I4" s="21" t="s">
        <v>64</v>
      </c>
      <c r="J4" s="21" t="s">
        <v>33</v>
      </c>
      <c r="K4" s="21" t="s">
        <v>206</v>
      </c>
      <c r="O4" s="10" t="s">
        <v>148</v>
      </c>
      <c r="P4" s="10">
        <v>5.7005800000000002E-2</v>
      </c>
      <c r="Q4" s="10">
        <v>1.13426E-2</v>
      </c>
      <c r="R4" s="10">
        <v>3.4774699999999999E-2</v>
      </c>
      <c r="S4" s="10">
        <v>7.9237000000000002E-2</v>
      </c>
      <c r="T4" s="11">
        <v>9471</v>
      </c>
      <c r="U4" s="16">
        <f>P4-R4</f>
        <v>2.2231100000000004E-2</v>
      </c>
      <c r="V4" s="17">
        <f>S4-P4</f>
        <v>2.22312E-2</v>
      </c>
      <c r="W4" s="14" t="s">
        <v>149</v>
      </c>
    </row>
    <row r="5" spans="1:23" ht="30" x14ac:dyDescent="0.25">
      <c r="A5" s="23" t="s">
        <v>203</v>
      </c>
      <c r="B5" s="23" t="s">
        <v>231</v>
      </c>
      <c r="C5" s="21">
        <v>0</v>
      </c>
      <c r="D5" s="21">
        <v>0.58719646799116998</v>
      </c>
      <c r="E5" s="21">
        <v>453</v>
      </c>
      <c r="F5" s="21">
        <f t="shared" ref="F5:F25" si="0">D5+1.96*SQRT((D5*(1-D5))/E5)</f>
        <v>0.63253530647408396</v>
      </c>
      <c r="G5" s="21">
        <f t="shared" ref="G5:G25" si="1">F5-D5</f>
        <v>4.5338838482913979E-2</v>
      </c>
      <c r="H5" s="21">
        <v>0</v>
      </c>
      <c r="I5" s="21">
        <v>0.71966157343098902</v>
      </c>
      <c r="J5" s="21">
        <v>15838</v>
      </c>
      <c r="K5" s="21">
        <f>I5+1.96*SQRT((I5*(1-I5))/J5)</f>
        <v>0.72665695445805223</v>
      </c>
      <c r="O5" s="10" t="s">
        <v>150</v>
      </c>
      <c r="P5" s="10">
        <v>2.6591900000000002E-2</v>
      </c>
      <c r="Q5" s="10">
        <v>1.18888E-2</v>
      </c>
      <c r="R5" s="10">
        <v>3.2902999999999999E-3</v>
      </c>
      <c r="S5" s="10">
        <v>4.98935E-2</v>
      </c>
      <c r="T5" s="11">
        <v>7996</v>
      </c>
      <c r="U5" s="16">
        <f>P5-R5</f>
        <v>2.3301600000000002E-2</v>
      </c>
      <c r="V5" s="17">
        <f>S5-P5</f>
        <v>2.3301599999999999E-2</v>
      </c>
      <c r="W5" s="14" t="s">
        <v>151</v>
      </c>
    </row>
    <row r="6" spans="1:23" ht="15.75" x14ac:dyDescent="0.25">
      <c r="B6" s="21">
        <v>2</v>
      </c>
      <c r="C6" s="21">
        <v>0</v>
      </c>
      <c r="D6" s="21">
        <v>0.64528301886792505</v>
      </c>
      <c r="E6" s="21">
        <v>795</v>
      </c>
      <c r="F6" s="21">
        <f t="shared" si="0"/>
        <v>0.67854044346399855</v>
      </c>
      <c r="G6" s="21">
        <f t="shared" si="1"/>
        <v>3.3257424596073504E-2</v>
      </c>
      <c r="H6" s="21">
        <v>1</v>
      </c>
      <c r="I6" s="21">
        <v>0.76275670908403703</v>
      </c>
      <c r="J6" s="21">
        <v>39685</v>
      </c>
      <c r="K6" s="21">
        <f>I6+1.96*SQRT((I6*(1-I6))/J6)</f>
        <v>0.76694206954335287</v>
      </c>
      <c r="T6" s="11"/>
      <c r="U6" s="11"/>
      <c r="W6" s="14" t="s">
        <v>152</v>
      </c>
    </row>
    <row r="7" spans="1:23" ht="15.75" x14ac:dyDescent="0.25">
      <c r="B7" s="21">
        <v>3</v>
      </c>
      <c r="C7" s="21">
        <v>0</v>
      </c>
      <c r="D7" s="21">
        <v>0.66358381502890196</v>
      </c>
      <c r="E7" s="21">
        <v>865</v>
      </c>
      <c r="F7" s="21">
        <f t="shared" si="0"/>
        <v>0.6950710373699992</v>
      </c>
      <c r="G7" s="21">
        <f t="shared" si="1"/>
        <v>3.1487222341097243E-2</v>
      </c>
      <c r="T7" s="11"/>
      <c r="U7" s="11"/>
      <c r="W7" s="14" t="s">
        <v>153</v>
      </c>
    </row>
    <row r="8" spans="1:23" ht="15.75" x14ac:dyDescent="0.25">
      <c r="B8" s="21">
        <v>4</v>
      </c>
      <c r="C8" s="21">
        <v>0</v>
      </c>
      <c r="D8" s="21">
        <v>0.68221830985915499</v>
      </c>
      <c r="E8" s="21">
        <v>1136</v>
      </c>
      <c r="F8" s="21">
        <f t="shared" si="0"/>
        <v>0.70929484110901575</v>
      </c>
      <c r="G8" s="21">
        <f t="shared" si="1"/>
        <v>2.7076531249860758E-2</v>
      </c>
      <c r="T8" s="11"/>
      <c r="U8" s="11"/>
      <c r="W8" s="14" t="s">
        <v>154</v>
      </c>
    </row>
    <row r="9" spans="1:23" ht="15.75" x14ac:dyDescent="0.25">
      <c r="B9" s="21">
        <v>5</v>
      </c>
      <c r="C9" s="21">
        <v>0</v>
      </c>
      <c r="D9" s="21">
        <v>0.66640378548895896</v>
      </c>
      <c r="E9" s="21">
        <v>1268</v>
      </c>
      <c r="F9" s="21">
        <f t="shared" si="0"/>
        <v>0.69235607809934441</v>
      </c>
      <c r="G9" s="21">
        <f t="shared" si="1"/>
        <v>2.5952292610385452E-2</v>
      </c>
      <c r="T9" s="11"/>
      <c r="U9" s="11"/>
      <c r="W9" s="14" t="s">
        <v>155</v>
      </c>
    </row>
    <row r="10" spans="1:23" ht="15.75" x14ac:dyDescent="0.25">
      <c r="B10" s="21">
        <v>6</v>
      </c>
      <c r="C10" s="21">
        <v>0</v>
      </c>
      <c r="D10" s="21">
        <v>0.68618421052631595</v>
      </c>
      <c r="E10" s="21">
        <v>1520</v>
      </c>
      <c r="F10" s="21">
        <f t="shared" si="0"/>
        <v>0.70951299082789587</v>
      </c>
      <c r="G10" s="21">
        <f t="shared" si="1"/>
        <v>2.3328780301579921E-2</v>
      </c>
      <c r="T10" s="11"/>
      <c r="U10" s="11"/>
      <c r="W10" s="14" t="s">
        <v>156</v>
      </c>
    </row>
    <row r="11" spans="1:23" ht="15.75" x14ac:dyDescent="0.25">
      <c r="B11" s="21">
        <v>7</v>
      </c>
      <c r="C11" s="21">
        <v>0</v>
      </c>
      <c r="D11" s="21">
        <v>0.71099887766554404</v>
      </c>
      <c r="E11" s="21">
        <v>1782</v>
      </c>
      <c r="F11" s="21">
        <f t="shared" si="0"/>
        <v>0.73204569557850241</v>
      </c>
      <c r="G11" s="21">
        <f t="shared" si="1"/>
        <v>2.1046817912958371E-2</v>
      </c>
      <c r="T11" s="11"/>
      <c r="U11" s="11"/>
      <c r="W11" s="14" t="s">
        <v>157</v>
      </c>
    </row>
    <row r="12" spans="1:23" ht="15.75" x14ac:dyDescent="0.25">
      <c r="B12" s="21">
        <v>8</v>
      </c>
      <c r="C12" s="21">
        <v>0</v>
      </c>
      <c r="D12" s="21">
        <v>0.72671102661596998</v>
      </c>
      <c r="E12" s="21">
        <v>2104</v>
      </c>
      <c r="F12" s="21">
        <f t="shared" si="0"/>
        <v>0.74575357786962393</v>
      </c>
      <c r="G12" s="21">
        <f t="shared" si="1"/>
        <v>1.904255125365395E-2</v>
      </c>
      <c r="T12" s="11"/>
      <c r="U12" s="11"/>
      <c r="W12" s="14" t="s">
        <v>158</v>
      </c>
    </row>
    <row r="13" spans="1:23" ht="15.75" x14ac:dyDescent="0.25">
      <c r="B13" s="21">
        <v>9</v>
      </c>
      <c r="C13" s="21">
        <v>0</v>
      </c>
      <c r="D13" s="21">
        <v>0.75072825634623397</v>
      </c>
      <c r="E13" s="21">
        <v>2403</v>
      </c>
      <c r="F13" s="21">
        <f t="shared" si="0"/>
        <v>0.76802471101375336</v>
      </c>
      <c r="G13" s="21">
        <f t="shared" si="1"/>
        <v>1.729645466751939E-2</v>
      </c>
      <c r="W13" s="14" t="s">
        <v>159</v>
      </c>
    </row>
    <row r="14" spans="1:23" ht="30" x14ac:dyDescent="0.25">
      <c r="B14" s="23" t="s">
        <v>232</v>
      </c>
      <c r="C14" s="21">
        <v>0</v>
      </c>
      <c r="D14" s="21">
        <v>0.79601226993865004</v>
      </c>
      <c r="E14" s="21">
        <v>2608</v>
      </c>
      <c r="F14" s="21">
        <f t="shared" si="0"/>
        <v>0.81147777763712892</v>
      </c>
      <c r="G14" s="21">
        <f t="shared" si="1"/>
        <v>1.5465507698478875E-2</v>
      </c>
      <c r="W14" s="14" t="s">
        <v>160</v>
      </c>
    </row>
    <row r="15" spans="1:23" ht="15.75" x14ac:dyDescent="0.25">
      <c r="B15" s="21">
        <v>-1</v>
      </c>
      <c r="C15" s="21">
        <v>1</v>
      </c>
      <c r="D15" s="21">
        <v>0.81965006729475098</v>
      </c>
      <c r="E15" s="21">
        <v>1486</v>
      </c>
      <c r="F15" s="21">
        <f t="shared" si="0"/>
        <v>0.83919881305130561</v>
      </c>
      <c r="G15" s="21">
        <f t="shared" si="1"/>
        <v>1.9548745756554631E-2</v>
      </c>
      <c r="W15" s="14" t="s">
        <v>161</v>
      </c>
    </row>
    <row r="16" spans="1:23" ht="15.75" x14ac:dyDescent="0.25">
      <c r="B16" s="21">
        <v>1</v>
      </c>
      <c r="C16" s="21">
        <v>1</v>
      </c>
      <c r="D16" s="21">
        <v>0.70810385523210095</v>
      </c>
      <c r="E16" s="21">
        <v>2542</v>
      </c>
      <c r="F16" s="21">
        <f t="shared" si="0"/>
        <v>0.72577769678593973</v>
      </c>
      <c r="G16" s="21">
        <f t="shared" si="1"/>
        <v>1.7673841553838776E-2</v>
      </c>
      <c r="W16" s="14" t="s">
        <v>162</v>
      </c>
    </row>
    <row r="17" spans="2:23" ht="15.75" x14ac:dyDescent="0.25">
      <c r="B17" s="21">
        <v>2</v>
      </c>
      <c r="C17" s="21">
        <v>1</v>
      </c>
      <c r="D17" s="21">
        <v>0.72804201925882694</v>
      </c>
      <c r="E17" s="21">
        <v>3427</v>
      </c>
      <c r="F17" s="21">
        <f t="shared" si="0"/>
        <v>0.74294002529392111</v>
      </c>
      <c r="G17" s="21">
        <f t="shared" si="1"/>
        <v>1.4898006035094169E-2</v>
      </c>
      <c r="W17" s="14" t="s">
        <v>163</v>
      </c>
    </row>
    <row r="18" spans="2:23" ht="15.75" x14ac:dyDescent="0.25">
      <c r="B18" s="21">
        <v>3</v>
      </c>
      <c r="C18" s="21">
        <v>1</v>
      </c>
      <c r="D18" s="21">
        <v>0.73215859030837005</v>
      </c>
      <c r="E18" s="21">
        <v>3405</v>
      </c>
      <c r="F18" s="21">
        <f t="shared" si="0"/>
        <v>0.74703297315320449</v>
      </c>
      <c r="G18" s="21">
        <f t="shared" si="1"/>
        <v>1.4874382844834444E-2</v>
      </c>
      <c r="W18" s="15" t="s">
        <v>164</v>
      </c>
    </row>
    <row r="19" spans="2:23" x14ac:dyDescent="0.25">
      <c r="B19" s="21">
        <v>4</v>
      </c>
      <c r="C19" s="21">
        <v>1</v>
      </c>
      <c r="D19" s="21">
        <v>0.73804347826087002</v>
      </c>
      <c r="E19" s="21">
        <v>3680</v>
      </c>
      <c r="F19" s="21">
        <f t="shared" si="0"/>
        <v>0.75224999943954585</v>
      </c>
      <c r="G19" s="21">
        <f t="shared" si="1"/>
        <v>1.4206521178675824E-2</v>
      </c>
    </row>
    <row r="20" spans="2:23" x14ac:dyDescent="0.25">
      <c r="B20" s="21">
        <v>5</v>
      </c>
      <c r="C20" s="21">
        <v>1</v>
      </c>
      <c r="D20" s="21">
        <v>0.75059382422802801</v>
      </c>
      <c r="E20" s="21">
        <v>3789</v>
      </c>
      <c r="F20" s="21">
        <f t="shared" si="0"/>
        <v>0.76437067212861964</v>
      </c>
      <c r="G20" s="21">
        <f t="shared" si="1"/>
        <v>1.3776847900591638E-2</v>
      </c>
    </row>
    <row r="21" spans="2:23" x14ac:dyDescent="0.25">
      <c r="B21" s="21">
        <v>6</v>
      </c>
      <c r="C21" s="21">
        <v>1</v>
      </c>
      <c r="D21" s="21">
        <v>0.759731889662284</v>
      </c>
      <c r="E21" s="21">
        <v>3879</v>
      </c>
      <c r="F21" s="21">
        <f t="shared" si="0"/>
        <v>0.77317731130484058</v>
      </c>
      <c r="G21" s="21">
        <f t="shared" si="1"/>
        <v>1.3445421642556576E-2</v>
      </c>
    </row>
    <row r="22" spans="2:23" x14ac:dyDescent="0.25">
      <c r="B22" s="21">
        <v>7</v>
      </c>
      <c r="C22" s="21">
        <v>1</v>
      </c>
      <c r="D22" s="21">
        <v>0.77772227772227798</v>
      </c>
      <c r="E22" s="21">
        <v>4004</v>
      </c>
      <c r="F22" s="21">
        <f t="shared" si="0"/>
        <v>0.79060089613889173</v>
      </c>
      <c r="G22" s="21">
        <f t="shared" si="1"/>
        <v>1.2878618416613752E-2</v>
      </c>
    </row>
    <row r="23" spans="2:23" x14ac:dyDescent="0.25">
      <c r="B23" s="21">
        <v>8</v>
      </c>
      <c r="C23" s="21">
        <v>1</v>
      </c>
      <c r="D23" s="21">
        <v>0.77934386391251498</v>
      </c>
      <c r="E23" s="21">
        <v>4115</v>
      </c>
      <c r="F23" s="21">
        <f t="shared" si="0"/>
        <v>0.79201436283364102</v>
      </c>
      <c r="G23" s="21">
        <f t="shared" si="1"/>
        <v>1.2670498921126039E-2</v>
      </c>
    </row>
    <row r="24" spans="2:23" x14ac:dyDescent="0.25">
      <c r="B24" s="21">
        <v>9</v>
      </c>
      <c r="C24" s="21">
        <v>1</v>
      </c>
      <c r="D24" s="21">
        <v>0.78982154659616699</v>
      </c>
      <c r="E24" s="21">
        <v>4539</v>
      </c>
      <c r="F24" s="21">
        <f t="shared" si="0"/>
        <v>0.80167471799988788</v>
      </c>
      <c r="G24" s="21">
        <f t="shared" si="1"/>
        <v>1.1853171403720886E-2</v>
      </c>
    </row>
    <row r="25" spans="2:23" x14ac:dyDescent="0.25">
      <c r="B25" s="21">
        <v>10</v>
      </c>
      <c r="C25" s="21">
        <v>1</v>
      </c>
      <c r="D25" s="21">
        <v>0.79912844988586795</v>
      </c>
      <c r="E25" s="21">
        <v>4819</v>
      </c>
      <c r="F25" s="21">
        <f t="shared" si="0"/>
        <v>0.81044059896380227</v>
      </c>
      <c r="G25" s="21">
        <f t="shared" si="1"/>
        <v>1.1312149077934319E-2</v>
      </c>
    </row>
  </sheetData>
  <mergeCells count="1">
    <mergeCell ref="H3:J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P23"/>
  <sheetViews>
    <sheetView workbookViewId="0">
      <selection activeCell="M3" sqref="M3:M9"/>
    </sheetView>
  </sheetViews>
  <sheetFormatPr defaultRowHeight="15" x14ac:dyDescent="0.25"/>
  <cols>
    <col min="11" max="11" width="9.140625" style="22"/>
  </cols>
  <sheetData>
    <row r="1" spans="1:16" x14ac:dyDescent="0.25">
      <c r="A1" s="25" t="s">
        <v>207</v>
      </c>
      <c r="B1" s="25"/>
      <c r="C1" s="25"/>
      <c r="D1" s="25"/>
      <c r="E1" s="25"/>
      <c r="F1" s="25"/>
      <c r="G1" s="25"/>
      <c r="J1" s="21" t="s">
        <v>35</v>
      </c>
      <c r="K1" s="22" t="s">
        <v>224</v>
      </c>
      <c r="L1" s="21" t="s">
        <v>32</v>
      </c>
      <c r="M1" s="21" t="s">
        <v>33</v>
      </c>
      <c r="N1" s="21" t="s">
        <v>50</v>
      </c>
      <c r="O1" s="21" t="s">
        <v>206</v>
      </c>
      <c r="P1" s="21"/>
    </row>
    <row r="2" spans="1:16" x14ac:dyDescent="0.25">
      <c r="A2" s="25" t="s">
        <v>208</v>
      </c>
      <c r="B2" s="25"/>
      <c r="C2" s="25"/>
      <c r="D2" s="25"/>
      <c r="E2" s="25"/>
      <c r="F2" s="25"/>
      <c r="G2" s="25"/>
      <c r="J2" s="21">
        <v>0</v>
      </c>
      <c r="K2" s="22" t="s">
        <v>237</v>
      </c>
      <c r="L2" s="21">
        <v>0.69425444596443198</v>
      </c>
      <c r="M2" s="21">
        <v>1462</v>
      </c>
      <c r="N2" s="21">
        <v>1.1504441000000001E-2</v>
      </c>
      <c r="O2" s="22">
        <f>L2+1.96*SQRT((L2*(1-L2))/M2)</f>
        <v>0.71787128638749265</v>
      </c>
      <c r="P2" s="21">
        <f>O2-L2</f>
        <v>2.361684042306067E-2</v>
      </c>
    </row>
    <row r="3" spans="1:16" x14ac:dyDescent="0.25">
      <c r="A3" s="25" t="s">
        <v>209</v>
      </c>
      <c r="B3" s="25"/>
      <c r="C3" s="25"/>
      <c r="D3" s="25"/>
      <c r="E3" s="25"/>
      <c r="F3" s="25"/>
      <c r="G3" s="25"/>
      <c r="J3" s="21">
        <v>0</v>
      </c>
      <c r="K3" s="22" t="s">
        <v>234</v>
      </c>
      <c r="L3" s="21">
        <v>0.663834951456311</v>
      </c>
      <c r="M3" s="21">
        <v>6592</v>
      </c>
      <c r="N3" s="21">
        <v>5.5953840000000001E-3</v>
      </c>
      <c r="O3" s="22">
        <f t="shared" ref="O3:O9" si="0">L3+1.96*SQRT((L3*(1-L3))/M3)</f>
        <v>0.675238862160771</v>
      </c>
      <c r="P3" s="22">
        <f t="shared" ref="P3:P9" si="1">O3-L3</f>
        <v>1.1403910704460007E-2</v>
      </c>
    </row>
    <row r="4" spans="1:16" x14ac:dyDescent="0.25">
      <c r="A4" s="25" t="s">
        <v>210</v>
      </c>
      <c r="B4" s="25"/>
      <c r="C4" s="25"/>
      <c r="D4" s="25"/>
      <c r="E4" s="25"/>
      <c r="F4" s="25"/>
      <c r="G4" s="25"/>
      <c r="J4" s="21">
        <v>0</v>
      </c>
      <c r="K4" s="22" t="s">
        <v>235</v>
      </c>
      <c r="L4" s="21">
        <v>0.72513473787359095</v>
      </c>
      <c r="M4" s="21">
        <v>4082</v>
      </c>
      <c r="N4" s="21">
        <v>6.8697309999999996E-3</v>
      </c>
      <c r="O4" s="22">
        <f t="shared" si="0"/>
        <v>0.738830583581773</v>
      </c>
      <c r="P4" s="22">
        <f t="shared" si="1"/>
        <v>1.3695845708182053E-2</v>
      </c>
    </row>
    <row r="5" spans="1:16" x14ac:dyDescent="0.25">
      <c r="A5" s="25"/>
      <c r="B5" s="25"/>
      <c r="C5" s="25"/>
      <c r="D5" s="25"/>
      <c r="E5" s="25"/>
      <c r="F5" s="25"/>
      <c r="G5" s="25"/>
      <c r="J5" s="21">
        <v>0</v>
      </c>
      <c r="K5" s="22" t="s">
        <v>236</v>
      </c>
      <c r="L5" s="21">
        <v>0.80709476954945603</v>
      </c>
      <c r="M5" s="21">
        <v>3862</v>
      </c>
      <c r="N5" s="21">
        <v>6.4691560000000002E-3</v>
      </c>
      <c r="O5" s="22">
        <f t="shared" si="0"/>
        <v>0.81953946304527281</v>
      </c>
      <c r="P5" s="22">
        <f t="shared" si="1"/>
        <v>1.2444693495816783E-2</v>
      </c>
    </row>
    <row r="6" spans="1:16" x14ac:dyDescent="0.25">
      <c r="A6" s="25" t="s">
        <v>211</v>
      </c>
      <c r="B6" s="25" t="s">
        <v>212</v>
      </c>
      <c r="C6" s="25"/>
      <c r="D6" s="25"/>
      <c r="E6" s="25"/>
      <c r="F6" s="25"/>
      <c r="G6" s="25"/>
      <c r="J6" s="21">
        <v>1</v>
      </c>
      <c r="K6" s="22" t="s">
        <v>237</v>
      </c>
      <c r="L6" s="21">
        <v>0.75724867724867695</v>
      </c>
      <c r="M6" s="21">
        <v>4725</v>
      </c>
      <c r="N6" s="21">
        <v>6.1479960000000002E-3</v>
      </c>
      <c r="O6" s="22">
        <f t="shared" si="0"/>
        <v>0.76947385631654242</v>
      </c>
      <c r="P6" s="22">
        <f t="shared" si="1"/>
        <v>1.2225179067865466E-2</v>
      </c>
    </row>
    <row r="7" spans="1:16" x14ac:dyDescent="0.25">
      <c r="A7" s="25" t="s">
        <v>213</v>
      </c>
      <c r="B7" s="25" t="s">
        <v>214</v>
      </c>
      <c r="C7" s="25"/>
      <c r="D7" s="25"/>
      <c r="E7" s="25"/>
      <c r="F7" s="25"/>
      <c r="G7" s="25"/>
      <c r="J7" s="21">
        <v>1</v>
      </c>
      <c r="K7" s="22" t="s">
        <v>234</v>
      </c>
      <c r="L7" s="21">
        <v>0.73757423358835805</v>
      </c>
      <c r="M7" s="21">
        <v>18691</v>
      </c>
      <c r="N7" s="21">
        <v>3.1990759999999999E-3</v>
      </c>
      <c r="O7" s="22">
        <f t="shared" si="0"/>
        <v>0.74388156873179345</v>
      </c>
      <c r="P7" s="22">
        <f t="shared" si="1"/>
        <v>6.3073351434353997E-3</v>
      </c>
    </row>
    <row r="8" spans="1:16" x14ac:dyDescent="0.25">
      <c r="A8" s="25" t="s">
        <v>215</v>
      </c>
      <c r="B8" s="25" t="s">
        <v>216</v>
      </c>
      <c r="C8" s="25"/>
      <c r="D8" s="25"/>
      <c r="E8" s="25"/>
      <c r="F8" s="25"/>
      <c r="G8" s="25"/>
      <c r="J8" s="21">
        <v>1</v>
      </c>
      <c r="K8" s="22" t="s">
        <v>235</v>
      </c>
      <c r="L8" s="21">
        <v>0.77355589721063001</v>
      </c>
      <c r="M8" s="21">
        <v>9106</v>
      </c>
      <c r="N8" s="21">
        <v>4.4019430000000002E-3</v>
      </c>
      <c r="O8" s="22">
        <f t="shared" si="0"/>
        <v>0.78215233662100259</v>
      </c>
      <c r="P8" s="22">
        <f t="shared" si="1"/>
        <v>8.5964394103725805E-3</v>
      </c>
    </row>
    <row r="9" spans="1:16" x14ac:dyDescent="0.25">
      <c r="A9" s="25" t="s">
        <v>217</v>
      </c>
      <c r="B9" s="25"/>
      <c r="C9" s="25"/>
      <c r="D9" s="25"/>
      <c r="E9" s="25"/>
      <c r="F9" s="25"/>
      <c r="G9" s="25"/>
      <c r="J9" s="21">
        <v>1</v>
      </c>
      <c r="K9" s="22" t="s">
        <v>236</v>
      </c>
      <c r="L9" s="21">
        <v>0.81034713845328998</v>
      </c>
      <c r="M9" s="21">
        <v>7461</v>
      </c>
      <c r="N9" s="21">
        <v>4.5639979999999997E-3</v>
      </c>
      <c r="O9" s="22">
        <f t="shared" si="0"/>
        <v>0.81924268840462466</v>
      </c>
      <c r="P9" s="22">
        <f t="shared" si="1"/>
        <v>8.8955499513346803E-3</v>
      </c>
    </row>
    <row r="10" spans="1:16" x14ac:dyDescent="0.25">
      <c r="A10" s="25" t="s">
        <v>218</v>
      </c>
      <c r="B10" s="25" t="s">
        <v>219</v>
      </c>
      <c r="C10" s="25"/>
      <c r="D10" s="25"/>
      <c r="E10" s="25"/>
      <c r="F10" s="25"/>
      <c r="G10" s="25"/>
    </row>
    <row r="11" spans="1:16" x14ac:dyDescent="0.25">
      <c r="A11" s="25" t="s">
        <v>220</v>
      </c>
      <c r="B11" s="25" t="s">
        <v>221</v>
      </c>
      <c r="C11" s="25"/>
      <c r="D11" s="25"/>
      <c r="E11" s="25"/>
      <c r="F11" s="25"/>
      <c r="G11" s="25"/>
    </row>
    <row r="12" spans="1:16" x14ac:dyDescent="0.25">
      <c r="A12" s="25" t="s">
        <v>222</v>
      </c>
      <c r="B12" s="25" t="s">
        <v>223</v>
      </c>
      <c r="C12" s="25"/>
      <c r="D12" s="25"/>
      <c r="E12" s="25"/>
      <c r="F12" s="25"/>
      <c r="G12" s="25"/>
    </row>
    <row r="23" spans="9:9" x14ac:dyDescent="0.25">
      <c r="I23" s="22"/>
    </row>
  </sheetData>
  <sortState xmlns:xlrd2="http://schemas.microsoft.com/office/spreadsheetml/2017/richdata2" ref="J2:P9">
    <sortCondition ref="J2:J9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AA148"/>
  <sheetViews>
    <sheetView workbookViewId="0">
      <selection activeCell="W10" sqref="W10"/>
    </sheetView>
  </sheetViews>
  <sheetFormatPr defaultColWidth="9.140625" defaultRowHeight="15" x14ac:dyDescent="0.25"/>
  <cols>
    <col min="1" max="1" width="20.28515625" style="10" bestFit="1" customWidth="1"/>
    <col min="2" max="2" width="2" style="10" bestFit="1" customWidth="1"/>
    <col min="3" max="3" width="10.7109375" style="10" bestFit="1" customWidth="1"/>
    <col min="4" max="4" width="14.28515625" style="10" bestFit="1" customWidth="1"/>
    <col min="5" max="5" width="2" style="10" bestFit="1" customWidth="1"/>
    <col min="6" max="6" width="7" style="10" bestFit="1" customWidth="1"/>
    <col min="7" max="7" width="9.140625" style="10"/>
    <col min="8" max="8" width="32.5703125" style="10" bestFit="1" customWidth="1"/>
    <col min="9" max="10" width="10" style="10" bestFit="1" customWidth="1"/>
    <col min="11" max="11" width="6.7109375" style="10" bestFit="1" customWidth="1"/>
    <col min="12" max="12" width="6" style="10" bestFit="1" customWidth="1"/>
    <col min="13" max="13" width="10.42578125" style="10" bestFit="1" customWidth="1"/>
    <col min="14" max="14" width="10" style="10" bestFit="1" customWidth="1"/>
    <col min="15" max="15" width="9.140625" style="10"/>
    <col min="16" max="16" width="13.28515625" style="10" bestFit="1" customWidth="1"/>
    <col min="17" max="17" width="10" style="10" bestFit="1" customWidth="1"/>
    <col min="18" max="18" width="13.5703125" style="10" bestFit="1" customWidth="1"/>
    <col min="19" max="19" width="6" style="10" bestFit="1" customWidth="1"/>
    <col min="20" max="20" width="4" style="10" bestFit="1" customWidth="1"/>
    <col min="21" max="21" width="10.42578125" style="10" bestFit="1" customWidth="1"/>
    <col min="22" max="22" width="10" style="10" bestFit="1" customWidth="1"/>
    <col min="23" max="23" width="9.140625" style="10"/>
    <col min="24" max="24" width="13.28515625" style="10" bestFit="1" customWidth="1"/>
    <col min="25" max="25" width="10" style="10" bestFit="1" customWidth="1"/>
    <col min="26" max="26" width="13.5703125" style="10" bestFit="1" customWidth="1"/>
    <col min="27" max="27" width="18.85546875" style="10" bestFit="1" customWidth="1"/>
    <col min="28" max="16384" width="9.140625" style="10"/>
  </cols>
  <sheetData>
    <row r="1" spans="1:27" x14ac:dyDescent="0.25">
      <c r="A1" s="10" t="s">
        <v>58</v>
      </c>
      <c r="D1" s="10" t="s">
        <v>38</v>
      </c>
      <c r="E1" s="10" t="s">
        <v>39</v>
      </c>
      <c r="F1" s="11">
        <v>1318</v>
      </c>
    </row>
    <row r="2" spans="1:27" x14ac:dyDescent="0.25">
      <c r="D2" s="10" t="s">
        <v>126</v>
      </c>
      <c r="E2" s="10" t="s">
        <v>39</v>
      </c>
      <c r="F2" s="10" t="s">
        <v>60</v>
      </c>
      <c r="J2" s="10" t="s">
        <v>61</v>
      </c>
      <c r="Z2" s="10" t="s">
        <v>62</v>
      </c>
      <c r="AA2" s="10" t="s">
        <v>63</v>
      </c>
    </row>
    <row r="3" spans="1:27" x14ac:dyDescent="0.25">
      <c r="D3" s="10" t="s">
        <v>46</v>
      </c>
      <c r="E3" s="10" t="s">
        <v>39</v>
      </c>
      <c r="F3" s="10" t="s">
        <v>60</v>
      </c>
      <c r="H3" s="10" t="s">
        <v>64</v>
      </c>
      <c r="I3" s="10" t="s">
        <v>65</v>
      </c>
      <c r="J3" s="10" t="s">
        <v>41</v>
      </c>
      <c r="K3" s="10" t="s">
        <v>42</v>
      </c>
      <c r="L3" s="10" t="s">
        <v>43</v>
      </c>
      <c r="M3" s="10" t="s">
        <v>44</v>
      </c>
      <c r="N3" s="10" t="s">
        <v>45</v>
      </c>
      <c r="R3" s="10" t="s">
        <v>62</v>
      </c>
      <c r="Y3" s="10" t="s">
        <v>67</v>
      </c>
      <c r="Z3" s="10" t="s">
        <v>41</v>
      </c>
      <c r="AA3" s="10" t="s">
        <v>68</v>
      </c>
    </row>
    <row r="4" spans="1:27" x14ac:dyDescent="0.25">
      <c r="A4" s="10" t="s">
        <v>69</v>
      </c>
      <c r="B4" s="10" t="s">
        <v>39</v>
      </c>
      <c r="C4" s="10">
        <v>-1137.7539999999999</v>
      </c>
      <c r="D4" s="10" t="s">
        <v>47</v>
      </c>
      <c r="E4" s="10" t="s">
        <v>39</v>
      </c>
      <c r="F4" s="10">
        <v>6.0499999999999998E-2</v>
      </c>
      <c r="Q4" s="10" t="s">
        <v>40</v>
      </c>
      <c r="R4" s="10" t="s">
        <v>41</v>
      </c>
      <c r="S4" s="10" t="s">
        <v>42</v>
      </c>
      <c r="T4" s="10" t="s">
        <v>43</v>
      </c>
      <c r="U4" s="10" t="s">
        <v>44</v>
      </c>
      <c r="V4" s="10" t="s">
        <v>45</v>
      </c>
    </row>
    <row r="5" spans="1:27" x14ac:dyDescent="0.25">
      <c r="H5" s="10" t="s">
        <v>70</v>
      </c>
      <c r="I5" s="10">
        <v>1.129847</v>
      </c>
      <c r="J5" s="10">
        <v>7.0048600000000003E-2</v>
      </c>
      <c r="K5" s="10">
        <v>1.97</v>
      </c>
      <c r="L5" s="10">
        <v>4.9000000000000002E-2</v>
      </c>
      <c r="M5" s="10">
        <v>1.000569</v>
      </c>
      <c r="N5" s="10">
        <v>1.27583</v>
      </c>
      <c r="X5" s="10" t="s">
        <v>35</v>
      </c>
    </row>
    <row r="6" spans="1:27" x14ac:dyDescent="0.25">
      <c r="A6" s="9" t="s">
        <v>127</v>
      </c>
      <c r="H6" s="10" t="s">
        <v>72</v>
      </c>
      <c r="I6" s="10">
        <v>0.8497169</v>
      </c>
      <c r="J6" s="10">
        <v>0.13838500000000001</v>
      </c>
      <c r="K6" s="10">
        <v>-1</v>
      </c>
      <c r="L6" s="10">
        <v>0.317</v>
      </c>
      <c r="M6" s="10">
        <v>0.61751489999999998</v>
      </c>
      <c r="N6" s="10">
        <v>1.169233</v>
      </c>
      <c r="P6" s="10" t="s">
        <v>35</v>
      </c>
      <c r="X6" s="10" t="s">
        <v>74</v>
      </c>
      <c r="Y6" s="13">
        <v>7.4295200000000006E-2</v>
      </c>
      <c r="Z6" s="10">
        <v>3.6952699999999998E-2</v>
      </c>
      <c r="AA6" s="10" t="s">
        <v>128</v>
      </c>
    </row>
    <row r="7" spans="1:27" ht="15.75" x14ac:dyDescent="0.25">
      <c r="A7" s="14" t="s">
        <v>129</v>
      </c>
      <c r="H7" s="10" t="s">
        <v>77</v>
      </c>
      <c r="I7" s="10">
        <v>1.0048509999999999</v>
      </c>
      <c r="J7" s="10">
        <v>4.2369E-3</v>
      </c>
      <c r="K7" s="10">
        <v>1.1499999999999999</v>
      </c>
      <c r="L7" s="10">
        <v>0.251</v>
      </c>
      <c r="M7" s="10">
        <v>0.99658089999999999</v>
      </c>
      <c r="N7" s="10">
        <v>1.01319</v>
      </c>
      <c r="P7" s="10">
        <v>0</v>
      </c>
      <c r="Q7" s="10">
        <v>0.57217320000000005</v>
      </c>
      <c r="R7" s="10">
        <v>3.0620600000000001E-2</v>
      </c>
      <c r="S7" s="10">
        <v>18.690000000000001</v>
      </c>
      <c r="T7" s="10">
        <v>0</v>
      </c>
      <c r="U7" s="10">
        <v>0.5121578</v>
      </c>
      <c r="V7" s="10">
        <v>0.63218850000000004</v>
      </c>
      <c r="W7" s="10">
        <f>V7-Q7</f>
        <v>6.0015299999999994E-2</v>
      </c>
    </row>
    <row r="8" spans="1:27" ht="15.75" x14ac:dyDescent="0.25">
      <c r="A8" s="14" t="s">
        <v>130</v>
      </c>
      <c r="H8" s="10" t="s">
        <v>80</v>
      </c>
      <c r="I8" s="10">
        <v>0.99995529999999999</v>
      </c>
      <c r="J8" s="10">
        <v>3.5299999999999997E-5</v>
      </c>
      <c r="K8" s="10">
        <v>-1.27</v>
      </c>
      <c r="L8" s="10">
        <v>0.20499999999999999</v>
      </c>
      <c r="M8" s="10">
        <v>0.9998861</v>
      </c>
      <c r="N8" s="10">
        <v>1.000024</v>
      </c>
      <c r="P8" s="10">
        <v>1</v>
      </c>
      <c r="Q8" s="10">
        <v>0.64646840000000005</v>
      </c>
      <c r="R8" s="10">
        <v>2.3867699999999999E-2</v>
      </c>
      <c r="S8" s="10">
        <v>27.09</v>
      </c>
      <c r="T8" s="10">
        <v>0</v>
      </c>
      <c r="U8" s="10">
        <v>0.59968849999999996</v>
      </c>
      <c r="V8" s="10">
        <v>0.69324830000000004</v>
      </c>
      <c r="W8" s="19">
        <f>V8-Q8</f>
        <v>4.6779899999999985E-2</v>
      </c>
    </row>
    <row r="9" spans="1:27" ht="15.75" x14ac:dyDescent="0.25">
      <c r="A9" s="14" t="s">
        <v>131</v>
      </c>
      <c r="H9" s="10" t="s">
        <v>82</v>
      </c>
      <c r="I9" s="10">
        <v>2.7632210000000001</v>
      </c>
      <c r="J9" s="10">
        <v>1.4009210000000001</v>
      </c>
      <c r="K9" s="10">
        <v>2</v>
      </c>
      <c r="L9" s="10">
        <v>4.4999999999999998E-2</v>
      </c>
      <c r="M9" s="10">
        <v>1.0229779999999999</v>
      </c>
      <c r="N9" s="10">
        <v>7.4638869999999997</v>
      </c>
    </row>
    <row r="10" spans="1:27" ht="15.75" x14ac:dyDescent="0.25">
      <c r="A10" s="14" t="s">
        <v>132</v>
      </c>
      <c r="H10" s="10" t="s">
        <v>84</v>
      </c>
      <c r="I10" s="10">
        <v>0.99998489999999995</v>
      </c>
      <c r="J10" s="12">
        <v>4.4800000000000003E-6</v>
      </c>
      <c r="K10" s="10">
        <v>-3.38</v>
      </c>
      <c r="L10" s="10">
        <v>1E-3</v>
      </c>
      <c r="M10" s="10">
        <v>0.99997610000000003</v>
      </c>
      <c r="N10" s="10">
        <v>0.99999360000000004</v>
      </c>
    </row>
    <row r="11" spans="1:27" ht="15.75" x14ac:dyDescent="0.25">
      <c r="A11" s="14" t="s">
        <v>133</v>
      </c>
    </row>
    <row r="12" spans="1:27" ht="15.75" x14ac:dyDescent="0.25">
      <c r="A12" s="14" t="s">
        <v>134</v>
      </c>
      <c r="H12" s="10" t="s">
        <v>87</v>
      </c>
    </row>
    <row r="13" spans="1:27" ht="15.75" x14ac:dyDescent="0.25">
      <c r="A13" s="14" t="s">
        <v>135</v>
      </c>
      <c r="H13" s="10">
        <v>2</v>
      </c>
      <c r="I13" s="10">
        <v>0.90707260000000001</v>
      </c>
      <c r="J13" s="10">
        <v>0.13082920000000001</v>
      </c>
      <c r="K13" s="10">
        <v>-0.68</v>
      </c>
      <c r="L13" s="10">
        <v>0.499</v>
      </c>
      <c r="M13" s="10">
        <v>0.68370900000000001</v>
      </c>
      <c r="N13" s="10">
        <v>1.203408</v>
      </c>
    </row>
    <row r="14" spans="1:27" ht="15.75" x14ac:dyDescent="0.25">
      <c r="A14" s="14" t="s">
        <v>136</v>
      </c>
      <c r="H14" s="10">
        <v>3</v>
      </c>
      <c r="I14" s="10">
        <v>1.307229</v>
      </c>
      <c r="J14" s="10">
        <v>0.1066718</v>
      </c>
      <c r="K14" s="10">
        <v>3.28</v>
      </c>
      <c r="L14" s="10">
        <v>1E-3</v>
      </c>
      <c r="M14" s="10">
        <v>1.114018</v>
      </c>
      <c r="N14" s="10">
        <v>1.533949</v>
      </c>
    </row>
    <row r="15" spans="1:27" ht="15.75" x14ac:dyDescent="0.25">
      <c r="A15" s="14" t="s">
        <v>137</v>
      </c>
    </row>
    <row r="16" spans="1:27" ht="15.75" x14ac:dyDescent="0.25">
      <c r="A16" s="14" t="s">
        <v>138</v>
      </c>
      <c r="H16" s="10" t="s">
        <v>92</v>
      </c>
    </row>
    <row r="17" spans="1:14" ht="15.75" x14ac:dyDescent="0.25">
      <c r="A17" s="15" t="s">
        <v>139</v>
      </c>
      <c r="H17" s="10">
        <v>0</v>
      </c>
      <c r="I17" s="10">
        <v>1.1810480000000001</v>
      </c>
      <c r="J17" s="10">
        <v>9.7946500000000006E-2</v>
      </c>
      <c r="K17" s="10">
        <v>2.0099999999999998</v>
      </c>
      <c r="L17" s="10">
        <v>4.4999999999999998E-2</v>
      </c>
      <c r="M17" s="10">
        <v>1.0038659999999999</v>
      </c>
      <c r="N17" s="10">
        <v>1.389502</v>
      </c>
    </row>
    <row r="18" spans="1:14" x14ac:dyDescent="0.25">
      <c r="H18" s="10">
        <v>1</v>
      </c>
      <c r="I18" s="10">
        <v>1.0774349999999999</v>
      </c>
      <c r="J18" s="10">
        <v>0.10037219999999999</v>
      </c>
      <c r="K18" s="10">
        <v>0.8</v>
      </c>
      <c r="L18" s="10">
        <v>0.42299999999999999</v>
      </c>
      <c r="M18" s="10">
        <v>0.89762419999999998</v>
      </c>
      <c r="N18" s="10">
        <v>1.293266</v>
      </c>
    </row>
    <row r="19" spans="1:14" x14ac:dyDescent="0.25">
      <c r="H19" s="10">
        <v>2</v>
      </c>
      <c r="I19" s="10">
        <v>1.043472</v>
      </c>
      <c r="J19" s="10">
        <v>0.1222902</v>
      </c>
      <c r="K19" s="10">
        <v>0.36</v>
      </c>
      <c r="L19" s="10">
        <v>0.71699999999999997</v>
      </c>
      <c r="M19" s="10">
        <v>0.82932289999999997</v>
      </c>
      <c r="N19" s="10">
        <v>1.312918</v>
      </c>
    </row>
    <row r="21" spans="1:14" x14ac:dyDescent="0.25">
      <c r="H21" s="10" t="s">
        <v>96</v>
      </c>
      <c r="I21" s="10">
        <v>1.03789</v>
      </c>
      <c r="J21" s="10">
        <v>7.6319499999999998E-2</v>
      </c>
      <c r="K21" s="10">
        <v>0.51</v>
      </c>
      <c r="L21" s="10">
        <v>0.61299999999999999</v>
      </c>
      <c r="M21" s="10">
        <v>0.89858590000000005</v>
      </c>
      <c r="N21" s="10">
        <v>1.19879</v>
      </c>
    </row>
    <row r="22" spans="1:14" x14ac:dyDescent="0.25">
      <c r="H22" s="10" t="s">
        <v>97</v>
      </c>
      <c r="I22" s="10">
        <v>1.119337</v>
      </c>
      <c r="J22" s="10">
        <v>0.107889</v>
      </c>
      <c r="K22" s="10">
        <v>1.17</v>
      </c>
      <c r="L22" s="10">
        <v>0.24199999999999999</v>
      </c>
      <c r="M22" s="10">
        <v>0.92665180000000003</v>
      </c>
      <c r="N22" s="10">
        <v>1.3520890000000001</v>
      </c>
    </row>
    <row r="23" spans="1:14" x14ac:dyDescent="0.25">
      <c r="H23" s="10" t="s">
        <v>98</v>
      </c>
      <c r="I23" s="10">
        <v>0.77600880000000005</v>
      </c>
      <c r="J23" s="10">
        <v>0.1285541</v>
      </c>
      <c r="K23" s="10">
        <v>-1.53</v>
      </c>
      <c r="L23" s="10">
        <v>0.126</v>
      </c>
      <c r="M23" s="10">
        <v>0.56086210000000003</v>
      </c>
      <c r="N23" s="10">
        <v>1.0736859999999999</v>
      </c>
    </row>
    <row r="25" spans="1:14" x14ac:dyDescent="0.25">
      <c r="H25" s="10" t="s">
        <v>99</v>
      </c>
    </row>
    <row r="26" spans="1:14" x14ac:dyDescent="0.25">
      <c r="H26" s="10">
        <v>10</v>
      </c>
      <c r="I26" s="10">
        <v>1.466083</v>
      </c>
      <c r="J26" s="10">
        <v>0.24827389999999999</v>
      </c>
      <c r="K26" s="10">
        <v>2.2599999999999998</v>
      </c>
      <c r="L26" s="10">
        <v>2.4E-2</v>
      </c>
      <c r="M26" s="10">
        <v>1.05199</v>
      </c>
      <c r="N26" s="10">
        <v>2.043174</v>
      </c>
    </row>
    <row r="27" spans="1:14" x14ac:dyDescent="0.25">
      <c r="H27" s="10">
        <v>2</v>
      </c>
      <c r="I27" s="10">
        <v>1.2272879999999999</v>
      </c>
      <c r="J27" s="10">
        <v>0.21662580000000001</v>
      </c>
      <c r="K27" s="10">
        <v>1.1599999999999999</v>
      </c>
      <c r="L27" s="10">
        <v>0.246</v>
      </c>
      <c r="M27" s="10">
        <v>0.86836639999999998</v>
      </c>
      <c r="N27" s="10">
        <v>1.7345630000000001</v>
      </c>
    </row>
    <row r="28" spans="1:14" x14ac:dyDescent="0.25">
      <c r="H28" s="10">
        <v>3</v>
      </c>
      <c r="I28" s="10">
        <v>1.080964</v>
      </c>
      <c r="J28" s="10">
        <v>0.19237009999999999</v>
      </c>
      <c r="K28" s="10">
        <v>0.44</v>
      </c>
      <c r="L28" s="10">
        <v>0.66200000000000003</v>
      </c>
      <c r="M28" s="10">
        <v>0.76265870000000002</v>
      </c>
      <c r="N28" s="10">
        <v>1.532119</v>
      </c>
    </row>
    <row r="29" spans="1:14" x14ac:dyDescent="0.25">
      <c r="H29" s="10">
        <v>4</v>
      </c>
      <c r="I29" s="10">
        <v>1.247298</v>
      </c>
      <c r="J29" s="10">
        <v>0.21138960000000001</v>
      </c>
      <c r="K29" s="10">
        <v>1.3</v>
      </c>
      <c r="L29" s="10">
        <v>0.192</v>
      </c>
      <c r="M29" s="10">
        <v>0.89476789999999995</v>
      </c>
      <c r="N29" s="10">
        <v>1.738723</v>
      </c>
    </row>
    <row r="30" spans="1:14" x14ac:dyDescent="0.25">
      <c r="H30" s="10">
        <v>5</v>
      </c>
      <c r="I30" s="10">
        <v>1.2995159999999999</v>
      </c>
      <c r="J30" s="10">
        <v>0.21835399999999999</v>
      </c>
      <c r="K30" s="10">
        <v>1.56</v>
      </c>
      <c r="L30" s="10">
        <v>0.11899999999999999</v>
      </c>
      <c r="M30" s="10">
        <v>0.93488130000000003</v>
      </c>
      <c r="N30" s="10">
        <v>1.8063689999999999</v>
      </c>
    </row>
    <row r="31" spans="1:14" x14ac:dyDescent="0.25">
      <c r="H31" s="10">
        <v>6</v>
      </c>
      <c r="I31" s="10">
        <v>1.3031440000000001</v>
      </c>
      <c r="J31" s="10">
        <v>0.2306831</v>
      </c>
      <c r="K31" s="10">
        <v>1.5</v>
      </c>
      <c r="L31" s="10">
        <v>0.13500000000000001</v>
      </c>
      <c r="M31" s="10">
        <v>0.92111149999999997</v>
      </c>
      <c r="N31" s="10">
        <v>1.8436239999999999</v>
      </c>
    </row>
    <row r="32" spans="1:14" x14ac:dyDescent="0.25">
      <c r="H32" s="10">
        <v>7</v>
      </c>
      <c r="I32" s="10">
        <v>1.3401799999999999</v>
      </c>
      <c r="J32" s="10">
        <v>0.22302279999999999</v>
      </c>
      <c r="K32" s="10">
        <v>1.76</v>
      </c>
      <c r="L32" s="10">
        <v>7.8E-2</v>
      </c>
      <c r="M32" s="10">
        <v>0.96719169999999999</v>
      </c>
      <c r="N32" s="10">
        <v>1.857008</v>
      </c>
    </row>
    <row r="33" spans="8:14" x14ac:dyDescent="0.25">
      <c r="H33" s="10">
        <v>8</v>
      </c>
      <c r="I33" s="10">
        <v>1.401025</v>
      </c>
      <c r="J33" s="10">
        <v>0.245362</v>
      </c>
      <c r="K33" s="10">
        <v>1.93</v>
      </c>
      <c r="L33" s="10">
        <v>5.3999999999999999E-2</v>
      </c>
      <c r="M33" s="10">
        <v>0.99397349999999995</v>
      </c>
      <c r="N33" s="10">
        <v>1.9747729999999999</v>
      </c>
    </row>
    <row r="34" spans="8:14" x14ac:dyDescent="0.25">
      <c r="H34" s="10">
        <v>9</v>
      </c>
      <c r="I34" s="10">
        <v>1.5802590000000001</v>
      </c>
      <c r="J34" s="10">
        <v>0.24474319999999999</v>
      </c>
      <c r="K34" s="10">
        <v>2.95</v>
      </c>
      <c r="L34" s="10">
        <v>3.0000000000000001E-3</v>
      </c>
      <c r="M34" s="10">
        <v>1.166536</v>
      </c>
      <c r="N34" s="10">
        <v>2.1407129999999999</v>
      </c>
    </row>
    <row r="36" spans="8:14" x14ac:dyDescent="0.25">
      <c r="H36" s="10" t="s">
        <v>100</v>
      </c>
    </row>
    <row r="37" spans="8:14" x14ac:dyDescent="0.25">
      <c r="H37" s="10" t="s">
        <v>101</v>
      </c>
      <c r="I37" s="10">
        <v>1.0133190000000001</v>
      </c>
      <c r="J37" s="10">
        <v>5.9961399999999998E-2</v>
      </c>
      <c r="K37" s="10">
        <v>0.22</v>
      </c>
      <c r="L37" s="10">
        <v>0.82299999999999995</v>
      </c>
      <c r="M37" s="10">
        <v>0.90235520000000002</v>
      </c>
      <c r="N37" s="10">
        <v>1.1379269999999999</v>
      </c>
    </row>
    <row r="39" spans="8:14" x14ac:dyDescent="0.25">
      <c r="H39" s="10" t="s">
        <v>102</v>
      </c>
    </row>
    <row r="40" spans="8:14" x14ac:dyDescent="0.25">
      <c r="H40" s="10" t="s">
        <v>103</v>
      </c>
      <c r="I40" s="10">
        <v>0.98471070000000005</v>
      </c>
      <c r="J40" s="10">
        <v>0.10555730000000001</v>
      </c>
      <c r="K40" s="10">
        <v>-0.14000000000000001</v>
      </c>
      <c r="L40" s="10">
        <v>0.88600000000000001</v>
      </c>
      <c r="M40" s="10">
        <v>0.7981106</v>
      </c>
      <c r="N40" s="10">
        <v>1.2149380000000001</v>
      </c>
    </row>
    <row r="41" spans="8:14" x14ac:dyDescent="0.25">
      <c r="H41" s="10" t="s">
        <v>104</v>
      </c>
      <c r="I41" s="10">
        <v>1.1343589999999999</v>
      </c>
      <c r="J41" s="10">
        <v>8.5712899999999995E-2</v>
      </c>
      <c r="K41" s="10">
        <v>1.67</v>
      </c>
      <c r="L41" s="10">
        <v>9.5000000000000001E-2</v>
      </c>
      <c r="M41" s="10">
        <v>0.97821230000000003</v>
      </c>
      <c r="N41" s="10">
        <v>1.3154300000000001</v>
      </c>
    </row>
    <row r="43" spans="8:14" x14ac:dyDescent="0.25">
      <c r="H43" s="10" t="s">
        <v>105</v>
      </c>
    </row>
    <row r="44" spans="8:14" x14ac:dyDescent="0.25">
      <c r="H44" s="10">
        <v>10</v>
      </c>
      <c r="I44" s="10">
        <v>1.4009510000000001</v>
      </c>
      <c r="J44" s="10">
        <v>0.22862569999999999</v>
      </c>
      <c r="K44" s="10">
        <v>2.0699999999999998</v>
      </c>
      <c r="L44" s="10">
        <v>3.9E-2</v>
      </c>
      <c r="M44" s="10">
        <v>1.017449</v>
      </c>
      <c r="N44" s="10">
        <v>1.9290050000000001</v>
      </c>
    </row>
    <row r="45" spans="8:14" x14ac:dyDescent="0.25">
      <c r="H45" s="10">
        <v>2</v>
      </c>
      <c r="I45" s="10">
        <v>1.212582</v>
      </c>
      <c r="J45" s="10">
        <v>0.26200030000000002</v>
      </c>
      <c r="K45" s="10">
        <v>0.89</v>
      </c>
      <c r="L45" s="10">
        <v>0.372</v>
      </c>
      <c r="M45" s="10">
        <v>0.79395070000000001</v>
      </c>
      <c r="N45" s="10">
        <v>1.851947</v>
      </c>
    </row>
    <row r="46" spans="8:14" x14ac:dyDescent="0.25">
      <c r="H46" s="10">
        <v>3</v>
      </c>
      <c r="I46" s="10">
        <v>1.132282</v>
      </c>
      <c r="J46" s="10">
        <v>0.2519168</v>
      </c>
      <c r="K46" s="10">
        <v>0.56000000000000005</v>
      </c>
      <c r="L46" s="10">
        <v>0.57699999999999996</v>
      </c>
      <c r="M46" s="10">
        <v>0.73210620000000004</v>
      </c>
      <c r="N46" s="10">
        <v>1.7511969999999999</v>
      </c>
    </row>
    <row r="47" spans="8:14" x14ac:dyDescent="0.25">
      <c r="H47" s="10">
        <v>4</v>
      </c>
      <c r="I47" s="10">
        <v>1.297383</v>
      </c>
      <c r="J47" s="10">
        <v>0.2513514</v>
      </c>
      <c r="K47" s="10">
        <v>1.34</v>
      </c>
      <c r="L47" s="10">
        <v>0.17899999999999999</v>
      </c>
      <c r="M47" s="10">
        <v>0.88748020000000005</v>
      </c>
      <c r="N47" s="10">
        <v>1.8966080000000001</v>
      </c>
    </row>
    <row r="48" spans="8:14" x14ac:dyDescent="0.25">
      <c r="H48" s="10">
        <v>5</v>
      </c>
      <c r="I48" s="10">
        <v>1.1668240000000001</v>
      </c>
      <c r="J48" s="10">
        <v>0.26947700000000002</v>
      </c>
      <c r="K48" s="10">
        <v>0.67</v>
      </c>
      <c r="L48" s="10">
        <v>0.504</v>
      </c>
      <c r="M48" s="10">
        <v>0.74202959999999996</v>
      </c>
      <c r="N48" s="10">
        <v>1.8348040000000001</v>
      </c>
    </row>
    <row r="49" spans="8:14" x14ac:dyDescent="0.25">
      <c r="H49" s="10">
        <v>6</v>
      </c>
      <c r="I49" s="10">
        <v>1.213138</v>
      </c>
      <c r="J49" s="10">
        <v>0.1868022</v>
      </c>
      <c r="K49" s="10">
        <v>1.25</v>
      </c>
      <c r="L49" s="10">
        <v>0.21</v>
      </c>
      <c r="M49" s="10">
        <v>0.89709819999999996</v>
      </c>
      <c r="N49" s="10">
        <v>1.6405160000000001</v>
      </c>
    </row>
    <row r="50" spans="8:14" x14ac:dyDescent="0.25">
      <c r="H50" s="10">
        <v>7</v>
      </c>
      <c r="I50" s="10">
        <v>1.175991</v>
      </c>
      <c r="J50" s="10">
        <v>0.18677150000000001</v>
      </c>
      <c r="K50" s="10">
        <v>1.02</v>
      </c>
      <c r="L50" s="10">
        <v>0.307</v>
      </c>
      <c r="M50" s="10">
        <v>0.86142200000000002</v>
      </c>
      <c r="N50" s="10">
        <v>1.605434</v>
      </c>
    </row>
    <row r="51" spans="8:14" x14ac:dyDescent="0.25">
      <c r="H51" s="10">
        <v>8</v>
      </c>
      <c r="I51" s="10">
        <v>1.15341</v>
      </c>
      <c r="J51" s="10">
        <v>0.19444990000000001</v>
      </c>
      <c r="K51" s="10">
        <v>0.85</v>
      </c>
      <c r="L51" s="10">
        <v>0.39700000000000002</v>
      </c>
      <c r="M51" s="10">
        <v>0.82886219999999999</v>
      </c>
      <c r="N51" s="10">
        <v>1.605038</v>
      </c>
    </row>
    <row r="52" spans="8:14" x14ac:dyDescent="0.25">
      <c r="H52" s="10">
        <v>9</v>
      </c>
      <c r="I52" s="10">
        <v>0.91258879999999998</v>
      </c>
      <c r="J52" s="10">
        <v>0.1484354</v>
      </c>
      <c r="K52" s="10">
        <v>-0.56000000000000005</v>
      </c>
      <c r="L52" s="10">
        <v>0.57399999999999995</v>
      </c>
      <c r="M52" s="10">
        <v>0.66347500000000004</v>
      </c>
      <c r="N52" s="10">
        <v>1.2552369999999999</v>
      </c>
    </row>
    <row r="54" spans="8:14" x14ac:dyDescent="0.25">
      <c r="H54" s="10" t="s">
        <v>106</v>
      </c>
    </row>
    <row r="55" spans="8:14" x14ac:dyDescent="0.25">
      <c r="H55" s="10" t="s">
        <v>107</v>
      </c>
      <c r="I55" s="10">
        <v>0.98313830000000002</v>
      </c>
      <c r="J55" s="10">
        <v>0.12903319999999999</v>
      </c>
      <c r="K55" s="10">
        <v>-0.13</v>
      </c>
      <c r="L55" s="10">
        <v>0.89700000000000002</v>
      </c>
      <c r="M55" s="10">
        <v>0.76014709999999996</v>
      </c>
      <c r="N55" s="10">
        <v>1.2715449999999999</v>
      </c>
    </row>
    <row r="57" spans="8:14" x14ac:dyDescent="0.25">
      <c r="H57" s="10" t="s">
        <v>108</v>
      </c>
    </row>
    <row r="58" spans="8:14" x14ac:dyDescent="0.25">
      <c r="H58" s="10" t="s">
        <v>109</v>
      </c>
      <c r="I58" s="10">
        <v>1.3653930000000001</v>
      </c>
      <c r="J58" s="10">
        <v>0.54727879999999995</v>
      </c>
      <c r="K58" s="10">
        <v>0.78</v>
      </c>
      <c r="L58" s="10">
        <v>0.437</v>
      </c>
      <c r="M58" s="10">
        <v>0.62241199999999997</v>
      </c>
      <c r="N58" s="10">
        <v>2.9952809999999999</v>
      </c>
    </row>
    <row r="60" spans="8:14" x14ac:dyDescent="0.25">
      <c r="H60" s="10" t="s">
        <v>110</v>
      </c>
    </row>
    <row r="61" spans="8:14" x14ac:dyDescent="0.25">
      <c r="H61" s="10" t="s">
        <v>111</v>
      </c>
      <c r="I61" s="10">
        <v>0.94574270000000005</v>
      </c>
      <c r="J61" s="10">
        <v>0.2215096</v>
      </c>
      <c r="K61" s="10">
        <v>-0.24</v>
      </c>
      <c r="L61" s="10">
        <v>0.81200000000000006</v>
      </c>
      <c r="M61" s="10">
        <v>0.59759450000000003</v>
      </c>
      <c r="N61" s="10">
        <v>1.4967159999999999</v>
      </c>
    </row>
    <row r="62" spans="8:14" x14ac:dyDescent="0.25">
      <c r="H62" s="10" t="s">
        <v>112</v>
      </c>
      <c r="I62" s="10">
        <v>1.0652349999999999</v>
      </c>
      <c r="J62" s="10">
        <v>0.2022178</v>
      </c>
      <c r="K62" s="10">
        <v>0.33</v>
      </c>
      <c r="L62" s="10">
        <v>0.73899999999999999</v>
      </c>
      <c r="M62" s="10">
        <v>0.73427489999999995</v>
      </c>
      <c r="N62" s="10">
        <v>1.5453699999999999</v>
      </c>
    </row>
    <row r="63" spans="8:14" x14ac:dyDescent="0.25">
      <c r="H63" s="10" t="s">
        <v>113</v>
      </c>
      <c r="I63" s="10">
        <v>1.153983</v>
      </c>
      <c r="J63" s="10">
        <v>0.21350169999999999</v>
      </c>
      <c r="K63" s="10">
        <v>0.77</v>
      </c>
      <c r="L63" s="10">
        <v>0.439</v>
      </c>
      <c r="M63" s="10">
        <v>0.80300159999999998</v>
      </c>
      <c r="N63" s="10">
        <v>1.6583749999999999</v>
      </c>
    </row>
    <row r="64" spans="8:14" x14ac:dyDescent="0.25">
      <c r="H64" s="10" t="s">
        <v>114</v>
      </c>
      <c r="I64" s="10">
        <v>0.59239160000000002</v>
      </c>
      <c r="J64" s="10">
        <v>0.2576792</v>
      </c>
      <c r="K64" s="10">
        <v>-1.2</v>
      </c>
      <c r="L64" s="10">
        <v>0.22900000000000001</v>
      </c>
      <c r="M64" s="10">
        <v>0.25255280000000002</v>
      </c>
      <c r="N64" s="10">
        <v>1.3895230000000001</v>
      </c>
    </row>
    <row r="65" spans="8:14" x14ac:dyDescent="0.25">
      <c r="H65" s="10" t="s">
        <v>115</v>
      </c>
      <c r="I65" s="10">
        <v>1.2530049999999999</v>
      </c>
      <c r="J65" s="10">
        <v>0.37463289999999999</v>
      </c>
      <c r="K65" s="10">
        <v>0.75</v>
      </c>
      <c r="L65" s="10">
        <v>0.45100000000000001</v>
      </c>
      <c r="M65" s="10">
        <v>0.69735570000000002</v>
      </c>
      <c r="N65" s="10">
        <v>2.2513939999999999</v>
      </c>
    </row>
    <row r="66" spans="8:14" x14ac:dyDescent="0.25">
      <c r="H66" s="10" t="s">
        <v>116</v>
      </c>
      <c r="I66" s="10">
        <v>1.2587900000000001</v>
      </c>
      <c r="J66" s="10">
        <v>0.27068829999999999</v>
      </c>
      <c r="K66" s="10">
        <v>1.07</v>
      </c>
      <c r="L66" s="10">
        <v>0.28399999999999997</v>
      </c>
      <c r="M66" s="10">
        <v>0.82587060000000001</v>
      </c>
      <c r="N66" s="10">
        <v>1.918644</v>
      </c>
    </row>
    <row r="67" spans="8:14" x14ac:dyDescent="0.25">
      <c r="H67" s="10" t="s">
        <v>117</v>
      </c>
      <c r="I67" s="10">
        <v>1.7967789999999999</v>
      </c>
      <c r="J67" s="10">
        <v>0.5785112</v>
      </c>
      <c r="K67" s="10">
        <v>1.82</v>
      </c>
      <c r="L67" s="10">
        <v>6.9000000000000006E-2</v>
      </c>
      <c r="M67" s="10">
        <v>0.95594389999999996</v>
      </c>
      <c r="N67" s="10">
        <v>3.3772030000000002</v>
      </c>
    </row>
    <row r="68" spans="8:14" x14ac:dyDescent="0.25">
      <c r="H68" s="10" t="s">
        <v>118</v>
      </c>
      <c r="I68" s="12">
        <v>2.65E-7</v>
      </c>
      <c r="J68" s="12">
        <v>2.72E-7</v>
      </c>
      <c r="K68" s="10">
        <v>-14.74</v>
      </c>
      <c r="L68" s="10">
        <v>0</v>
      </c>
      <c r="M68" s="12">
        <v>3.5399999999999999E-8</v>
      </c>
      <c r="N68" s="12">
        <v>1.99E-6</v>
      </c>
    </row>
    <row r="69" spans="8:14" x14ac:dyDescent="0.25">
      <c r="H69" s="10" t="s">
        <v>119</v>
      </c>
      <c r="I69" s="10">
        <v>0.78322190000000003</v>
      </c>
      <c r="J69" s="10">
        <v>0.1308657</v>
      </c>
      <c r="K69" s="10">
        <v>-1.46</v>
      </c>
      <c r="L69" s="10">
        <v>0.14399999999999999</v>
      </c>
      <c r="M69" s="10">
        <v>0.56449579999999999</v>
      </c>
      <c r="N69" s="10">
        <v>1.0866979999999999</v>
      </c>
    </row>
    <row r="70" spans="8:14" x14ac:dyDescent="0.25">
      <c r="H70" s="10" t="s">
        <v>120</v>
      </c>
      <c r="I70" s="12">
        <v>0.85576200000000002</v>
      </c>
      <c r="J70" s="12">
        <v>0.1145663</v>
      </c>
      <c r="K70" s="10">
        <v>-1.1599999999999999</v>
      </c>
      <c r="L70" s="10">
        <v>0.245</v>
      </c>
      <c r="M70" s="12">
        <v>0.65825959999999994</v>
      </c>
      <c r="N70" s="12">
        <v>1.1125229999999999</v>
      </c>
    </row>
    <row r="71" spans="8:14" x14ac:dyDescent="0.25">
      <c r="H71" s="10" t="s">
        <v>121</v>
      </c>
      <c r="I71" s="10">
        <v>0.89472569999999996</v>
      </c>
      <c r="J71" s="10">
        <v>0.11258559999999999</v>
      </c>
      <c r="K71" s="10">
        <v>-0.88</v>
      </c>
      <c r="L71" s="10">
        <v>0.377</v>
      </c>
      <c r="M71" s="10">
        <v>0.69916730000000005</v>
      </c>
      <c r="N71" s="10">
        <v>1.1449819999999999</v>
      </c>
    </row>
    <row r="72" spans="8:14" x14ac:dyDescent="0.25">
      <c r="H72" s="10" t="s">
        <v>122</v>
      </c>
      <c r="I72" s="10">
        <v>0.71122819999999998</v>
      </c>
      <c r="J72" s="10">
        <v>0.1167541</v>
      </c>
      <c r="K72" s="10">
        <v>-2.08</v>
      </c>
      <c r="L72" s="10">
        <v>3.7999999999999999E-2</v>
      </c>
      <c r="M72" s="10">
        <v>0.5155575</v>
      </c>
      <c r="N72" s="10">
        <v>0.98116230000000004</v>
      </c>
    </row>
    <row r="74" spans="8:14" x14ac:dyDescent="0.25">
      <c r="H74" s="10" t="s">
        <v>123</v>
      </c>
    </row>
    <row r="75" spans="8:14" x14ac:dyDescent="0.25">
      <c r="H75" s="10">
        <v>1</v>
      </c>
      <c r="I75" s="10">
        <v>0.99437249999999999</v>
      </c>
      <c r="J75" s="10">
        <v>9.9456500000000003E-2</v>
      </c>
      <c r="K75" s="10">
        <v>-0.06</v>
      </c>
      <c r="L75" s="10">
        <v>0.95499999999999996</v>
      </c>
      <c r="M75" s="10">
        <v>0.81735829999999998</v>
      </c>
      <c r="N75" s="10">
        <v>1.2097230000000001</v>
      </c>
    </row>
    <row r="76" spans="8:14" x14ac:dyDescent="0.25">
      <c r="H76" s="10">
        <v>2</v>
      </c>
      <c r="I76" s="10">
        <v>1.4955970000000001</v>
      </c>
      <c r="J76" s="10">
        <v>0.17585229999999999</v>
      </c>
      <c r="K76" s="10">
        <v>3.42</v>
      </c>
      <c r="L76" s="10">
        <v>1E-3</v>
      </c>
      <c r="M76" s="10">
        <v>1.187765</v>
      </c>
      <c r="N76" s="10">
        <v>1.883211</v>
      </c>
    </row>
    <row r="77" spans="8:14" x14ac:dyDescent="0.25">
      <c r="H77" s="10">
        <v>3</v>
      </c>
      <c r="I77" s="10">
        <v>1.5861130000000001</v>
      </c>
      <c r="J77" s="10">
        <v>0.30263780000000001</v>
      </c>
      <c r="K77" s="10">
        <v>2.42</v>
      </c>
      <c r="L77" s="10">
        <v>1.6E-2</v>
      </c>
      <c r="M77" s="10">
        <v>1.0912409999999999</v>
      </c>
      <c r="N77" s="10">
        <v>2.3054060000000001</v>
      </c>
    </row>
    <row r="78" spans="8:14" x14ac:dyDescent="0.25">
      <c r="H78" s="10">
        <v>4</v>
      </c>
      <c r="I78" s="10">
        <v>2.875813</v>
      </c>
      <c r="J78" s="10">
        <v>0.74818260000000003</v>
      </c>
      <c r="K78" s="10">
        <v>4.0599999999999996</v>
      </c>
      <c r="L78" s="10">
        <v>0</v>
      </c>
      <c r="M78" s="10">
        <v>1.7270650000000001</v>
      </c>
      <c r="N78" s="10">
        <v>4.7886430000000004</v>
      </c>
    </row>
    <row r="80" spans="8:14" x14ac:dyDescent="0.25">
      <c r="H80" s="10" t="s">
        <v>124</v>
      </c>
    </row>
    <row r="81" spans="9:14" x14ac:dyDescent="0.25">
      <c r="I81" s="10">
        <v>1046977</v>
      </c>
      <c r="J81" s="10">
        <v>1151045</v>
      </c>
      <c r="K81" s="10">
        <v>12.61</v>
      </c>
      <c r="L81" s="10">
        <v>0</v>
      </c>
      <c r="M81" s="10">
        <v>121374.39999999999</v>
      </c>
      <c r="N81" s="10">
        <v>9031229</v>
      </c>
    </row>
    <row r="82" spans="9:14" x14ac:dyDescent="0.25">
      <c r="I82" s="10">
        <v>101733.6</v>
      </c>
      <c r="J82" s="10">
        <v>160302.39999999999</v>
      </c>
      <c r="K82" s="10">
        <v>7.32</v>
      </c>
      <c r="L82" s="10">
        <v>0</v>
      </c>
      <c r="M82" s="10">
        <v>4636.8140000000003</v>
      </c>
      <c r="N82" s="10">
        <v>2232077</v>
      </c>
    </row>
    <row r="83" spans="9:14" x14ac:dyDescent="0.25">
      <c r="I83" s="10">
        <v>1012703</v>
      </c>
      <c r="J83" s="12">
        <v>1290419</v>
      </c>
      <c r="K83" s="10">
        <v>10.85</v>
      </c>
      <c r="L83" s="10">
        <v>0</v>
      </c>
      <c r="M83" s="10">
        <v>83340.160000000003</v>
      </c>
      <c r="N83" s="12">
        <v>12300000</v>
      </c>
    </row>
    <row r="84" spans="9:14" x14ac:dyDescent="0.25">
      <c r="I84" s="10">
        <v>1160753</v>
      </c>
      <c r="J84" s="10">
        <v>1548849</v>
      </c>
      <c r="K84" s="10">
        <v>10.47</v>
      </c>
      <c r="L84" s="10">
        <v>0</v>
      </c>
      <c r="M84" s="10">
        <v>84906.38</v>
      </c>
      <c r="N84" s="12">
        <v>15900000</v>
      </c>
    </row>
    <row r="85" spans="9:14" x14ac:dyDescent="0.25">
      <c r="I85" s="10">
        <v>1016485</v>
      </c>
      <c r="J85" s="10">
        <v>1288918</v>
      </c>
      <c r="K85" s="10">
        <v>10.91</v>
      </c>
      <c r="L85" s="10">
        <v>0</v>
      </c>
      <c r="M85" s="10">
        <v>84676.75</v>
      </c>
      <c r="N85" s="12">
        <v>12200000</v>
      </c>
    </row>
    <row r="86" spans="9:14" x14ac:dyDescent="0.25">
      <c r="I86" s="10">
        <v>1105979</v>
      </c>
      <c r="J86" s="12">
        <v>1516530</v>
      </c>
      <c r="K86" s="10">
        <v>10.15</v>
      </c>
      <c r="L86" s="10">
        <v>0</v>
      </c>
      <c r="M86" s="10">
        <v>75261.02</v>
      </c>
      <c r="N86" s="12">
        <v>16300000</v>
      </c>
    </row>
    <row r="87" spans="9:14" x14ac:dyDescent="0.25">
      <c r="I87" s="10">
        <v>1182882</v>
      </c>
      <c r="J87" s="12">
        <v>1395273</v>
      </c>
      <c r="K87" s="10">
        <v>11.85</v>
      </c>
      <c r="L87" s="10">
        <v>0</v>
      </c>
      <c r="M87" s="10">
        <v>117193.3</v>
      </c>
      <c r="N87" s="12">
        <v>11900000</v>
      </c>
    </row>
    <row r="88" spans="9:14" x14ac:dyDescent="0.25">
      <c r="I88" s="10">
        <v>1104047</v>
      </c>
      <c r="J88" s="12">
        <v>1320516</v>
      </c>
      <c r="K88" s="10">
        <v>11.63</v>
      </c>
      <c r="L88" s="10">
        <v>0</v>
      </c>
      <c r="M88" s="10">
        <v>105899.2</v>
      </c>
      <c r="N88" s="12">
        <v>11500000</v>
      </c>
    </row>
    <row r="89" spans="9:14" x14ac:dyDescent="0.25">
      <c r="I89" s="10">
        <v>793611.8</v>
      </c>
      <c r="J89" s="10">
        <v>1049947</v>
      </c>
      <c r="K89" s="10">
        <v>10.27</v>
      </c>
      <c r="L89" s="10">
        <v>0</v>
      </c>
      <c r="M89" s="12">
        <v>59356.72</v>
      </c>
      <c r="N89" s="12">
        <v>10600000</v>
      </c>
    </row>
    <row r="90" spans="9:14" x14ac:dyDescent="0.25">
      <c r="I90" s="10">
        <v>1136562</v>
      </c>
      <c r="J90" s="10">
        <v>1537743</v>
      </c>
      <c r="K90" s="10">
        <v>10.31</v>
      </c>
      <c r="L90" s="10">
        <v>0</v>
      </c>
      <c r="M90" s="10">
        <v>80155.990000000005</v>
      </c>
      <c r="N90" s="12">
        <v>16100000</v>
      </c>
    </row>
    <row r="91" spans="9:14" x14ac:dyDescent="0.25">
      <c r="I91" s="10">
        <v>893811.6</v>
      </c>
      <c r="J91" s="12">
        <v>1057930</v>
      </c>
      <c r="K91" s="10">
        <v>11.58</v>
      </c>
      <c r="L91" s="10">
        <v>0</v>
      </c>
      <c r="M91" s="10">
        <v>87851.75</v>
      </c>
      <c r="N91" s="12">
        <v>9093720</v>
      </c>
    </row>
    <row r="92" spans="9:14" x14ac:dyDescent="0.25">
      <c r="I92" s="10">
        <v>625423.1</v>
      </c>
      <c r="J92" s="12">
        <v>923598.8</v>
      </c>
      <c r="K92" s="10">
        <v>9.0399999999999991</v>
      </c>
      <c r="L92" s="10">
        <v>0</v>
      </c>
      <c r="M92" s="10">
        <v>34606.28</v>
      </c>
      <c r="N92" s="12">
        <v>11300000</v>
      </c>
    </row>
    <row r="93" spans="9:14" x14ac:dyDescent="0.25">
      <c r="I93" s="10">
        <v>1069269</v>
      </c>
      <c r="J93" s="12">
        <v>1252910</v>
      </c>
      <c r="K93" s="10">
        <v>11.85</v>
      </c>
      <c r="L93" s="10">
        <v>0</v>
      </c>
      <c r="M93" s="10">
        <v>107571.3</v>
      </c>
      <c r="N93" s="12">
        <v>10600000</v>
      </c>
    </row>
    <row r="94" spans="9:14" x14ac:dyDescent="0.25">
      <c r="I94" s="10">
        <v>1304540</v>
      </c>
      <c r="J94" s="12">
        <v>1524584</v>
      </c>
      <c r="K94" s="10">
        <v>12.05</v>
      </c>
      <c r="L94" s="10">
        <v>0</v>
      </c>
      <c r="M94" s="10">
        <v>132031.9</v>
      </c>
      <c r="N94" s="12">
        <v>12900000</v>
      </c>
    </row>
    <row r="95" spans="9:14" x14ac:dyDescent="0.25">
      <c r="I95" s="10">
        <v>993522.4</v>
      </c>
      <c r="J95" s="10">
        <v>1299622</v>
      </c>
      <c r="K95" s="10">
        <v>10.56</v>
      </c>
      <c r="L95" s="10">
        <v>0</v>
      </c>
      <c r="M95" s="10">
        <v>76511.11</v>
      </c>
      <c r="N95" s="12">
        <v>12900000</v>
      </c>
    </row>
    <row r="96" spans="9:14" x14ac:dyDescent="0.25">
      <c r="I96" s="10">
        <v>739346.7</v>
      </c>
      <c r="J96" s="10">
        <v>873306.2</v>
      </c>
      <c r="K96" s="10">
        <v>11.44</v>
      </c>
      <c r="L96" s="10">
        <v>0</v>
      </c>
      <c r="M96" s="10">
        <v>73016.41</v>
      </c>
      <c r="N96" s="10">
        <v>7486447</v>
      </c>
    </row>
    <row r="97" spans="8:14" x14ac:dyDescent="0.25">
      <c r="I97" s="10">
        <v>944282.9</v>
      </c>
      <c r="J97" s="12">
        <v>1227124</v>
      </c>
      <c r="K97" s="10">
        <v>10.59</v>
      </c>
      <c r="L97" s="10">
        <v>0</v>
      </c>
      <c r="M97" s="10">
        <v>73950.3</v>
      </c>
      <c r="N97" s="12">
        <v>12100000</v>
      </c>
    </row>
    <row r="98" spans="8:14" x14ac:dyDescent="0.25">
      <c r="I98" s="10">
        <v>750242.9</v>
      </c>
      <c r="J98" s="10">
        <v>986795</v>
      </c>
      <c r="K98" s="10">
        <v>10.29</v>
      </c>
      <c r="L98" s="10">
        <v>0</v>
      </c>
      <c r="M98" s="10">
        <v>56966.03</v>
      </c>
      <c r="N98" s="10">
        <v>9880703</v>
      </c>
    </row>
    <row r="99" spans="8:14" x14ac:dyDescent="0.25">
      <c r="I99" s="10">
        <v>421597.5</v>
      </c>
      <c r="J99" s="12">
        <v>567307.80000000005</v>
      </c>
      <c r="K99" s="10">
        <v>9.6300000000000008</v>
      </c>
      <c r="L99" s="10">
        <v>0</v>
      </c>
      <c r="M99" s="10">
        <v>30165.360000000001</v>
      </c>
      <c r="N99" s="12">
        <v>5892334</v>
      </c>
    </row>
    <row r="100" spans="8:14" x14ac:dyDescent="0.25">
      <c r="I100" s="10">
        <v>902402.8</v>
      </c>
      <c r="J100" s="12">
        <v>1200600</v>
      </c>
      <c r="K100" s="10">
        <v>10.31</v>
      </c>
      <c r="L100" s="10">
        <v>0</v>
      </c>
      <c r="M100" s="10">
        <v>66515.28</v>
      </c>
      <c r="N100" s="12">
        <v>12200000</v>
      </c>
    </row>
    <row r="101" spans="8:14" x14ac:dyDescent="0.25">
      <c r="I101" s="10">
        <v>1004311</v>
      </c>
      <c r="J101" s="12">
        <v>1296479</v>
      </c>
      <c r="K101" s="10">
        <v>10.71</v>
      </c>
      <c r="L101" s="10">
        <v>0</v>
      </c>
      <c r="M101" s="10">
        <v>79990.73</v>
      </c>
      <c r="N101" s="12">
        <v>12600000</v>
      </c>
    </row>
    <row r="102" spans="8:14" x14ac:dyDescent="0.25">
      <c r="I102" s="10">
        <v>1994610</v>
      </c>
      <c r="J102" s="10">
        <v>2665082</v>
      </c>
      <c r="K102" s="10">
        <v>10.86</v>
      </c>
      <c r="L102" s="10">
        <v>0</v>
      </c>
      <c r="M102" s="10">
        <v>145389.29999999999</v>
      </c>
      <c r="N102" s="12">
        <v>27400000</v>
      </c>
    </row>
    <row r="103" spans="8:14" x14ac:dyDescent="0.25">
      <c r="I103" s="10">
        <v>981270.4</v>
      </c>
      <c r="J103" s="10">
        <v>1351350</v>
      </c>
      <c r="K103" s="10">
        <v>10.02</v>
      </c>
      <c r="L103" s="10">
        <v>0</v>
      </c>
      <c r="M103" s="10">
        <v>66002.820000000007</v>
      </c>
      <c r="N103" s="12">
        <v>14600000</v>
      </c>
    </row>
    <row r="104" spans="8:14" x14ac:dyDescent="0.25">
      <c r="I104" s="10">
        <v>785412.1</v>
      </c>
      <c r="J104" s="12">
        <v>1047994</v>
      </c>
      <c r="K104" s="10">
        <v>10.17</v>
      </c>
      <c r="L104" s="10">
        <v>0</v>
      </c>
      <c r="M104" s="10">
        <v>57453.84</v>
      </c>
      <c r="N104" s="12">
        <v>10700000</v>
      </c>
    </row>
    <row r="105" spans="8:14" x14ac:dyDescent="0.25">
      <c r="I105" s="10">
        <v>415786.1</v>
      </c>
      <c r="J105" s="12">
        <v>552920.30000000005</v>
      </c>
      <c r="K105" s="10">
        <v>9.73</v>
      </c>
      <c r="L105" s="10">
        <v>0</v>
      </c>
      <c r="M105" s="10">
        <v>30684.99</v>
      </c>
      <c r="N105" s="12">
        <v>5633962</v>
      </c>
    </row>
    <row r="106" spans="8:14" x14ac:dyDescent="0.25">
      <c r="I106" s="12">
        <v>875293.5</v>
      </c>
      <c r="J106" s="10">
        <v>1230995</v>
      </c>
      <c r="K106" s="10">
        <v>9.73</v>
      </c>
      <c r="L106" s="10">
        <v>0</v>
      </c>
      <c r="M106" s="10">
        <v>55595.64</v>
      </c>
      <c r="N106" s="12">
        <v>13800000</v>
      </c>
    </row>
    <row r="107" spans="8:14" x14ac:dyDescent="0.25">
      <c r="H107" s="12"/>
      <c r="I107" s="10">
        <v>1208428</v>
      </c>
      <c r="J107" s="12">
        <v>1522926</v>
      </c>
      <c r="K107" s="10">
        <v>11.11</v>
      </c>
      <c r="L107" s="10">
        <v>0</v>
      </c>
      <c r="M107" s="10">
        <v>102209.5</v>
      </c>
      <c r="N107" s="12">
        <v>14300000</v>
      </c>
    </row>
    <row r="108" spans="8:14" x14ac:dyDescent="0.25">
      <c r="I108" s="10">
        <v>1059944</v>
      </c>
      <c r="J108" s="12">
        <v>1146887</v>
      </c>
      <c r="K108" s="10">
        <v>12.82</v>
      </c>
      <c r="L108" s="10">
        <v>0</v>
      </c>
      <c r="M108" s="10">
        <v>127133.9</v>
      </c>
      <c r="N108" s="12">
        <v>8836998</v>
      </c>
    </row>
    <row r="109" spans="8:14" x14ac:dyDescent="0.25">
      <c r="I109" s="12">
        <v>726951.2</v>
      </c>
      <c r="J109" s="12">
        <v>879366.8</v>
      </c>
      <c r="K109" s="10">
        <v>11.16</v>
      </c>
      <c r="L109" s="10">
        <v>0</v>
      </c>
      <c r="M109" s="10">
        <v>67894.91</v>
      </c>
      <c r="N109" s="12">
        <v>7783470</v>
      </c>
    </row>
    <row r="110" spans="8:14" x14ac:dyDescent="0.25">
      <c r="I110" s="10">
        <v>951603.8</v>
      </c>
      <c r="J110" s="10">
        <v>1161607</v>
      </c>
      <c r="K110" s="10">
        <v>11.28</v>
      </c>
      <c r="L110" s="10">
        <v>0</v>
      </c>
      <c r="M110" s="10">
        <v>86977.89</v>
      </c>
      <c r="N110" s="12">
        <v>10400000</v>
      </c>
    </row>
    <row r="111" spans="8:14" x14ac:dyDescent="0.25">
      <c r="H111" s="12"/>
      <c r="I111" s="10">
        <v>652371.6</v>
      </c>
      <c r="J111" s="10">
        <v>911669.1</v>
      </c>
      <c r="K111" s="10">
        <v>9.58</v>
      </c>
      <c r="L111" s="10">
        <v>0</v>
      </c>
      <c r="M111" s="10">
        <v>42166.46</v>
      </c>
      <c r="N111" s="12">
        <v>10100000</v>
      </c>
    </row>
    <row r="112" spans="8:14" x14ac:dyDescent="0.25">
      <c r="H112" s="12"/>
      <c r="I112" s="10">
        <v>603544.1</v>
      </c>
      <c r="J112" s="12">
        <v>842064.2</v>
      </c>
      <c r="K112" s="10">
        <v>9.5399999999999991</v>
      </c>
      <c r="L112" s="10">
        <v>0</v>
      </c>
      <c r="M112" s="10">
        <v>39184.42</v>
      </c>
      <c r="N112" s="12">
        <v>9296183</v>
      </c>
    </row>
    <row r="113" spans="8:14" x14ac:dyDescent="0.25">
      <c r="H113" s="12"/>
      <c r="I113" s="12">
        <v>669439.9</v>
      </c>
      <c r="J113" s="10">
        <v>787621.2</v>
      </c>
      <c r="K113" s="10">
        <v>11.4</v>
      </c>
      <c r="L113" s="10">
        <v>0</v>
      </c>
      <c r="M113" s="10">
        <v>66717.7</v>
      </c>
      <c r="N113" s="10">
        <v>6717106</v>
      </c>
    </row>
    <row r="114" spans="8:14" x14ac:dyDescent="0.25">
      <c r="I114" s="10">
        <v>827954.9</v>
      </c>
      <c r="J114" s="12">
        <v>1120823</v>
      </c>
      <c r="K114" s="10">
        <v>10.07</v>
      </c>
      <c r="L114" s="10">
        <v>0</v>
      </c>
      <c r="M114" s="10">
        <v>58306.19</v>
      </c>
      <c r="N114" s="12">
        <v>11800000</v>
      </c>
    </row>
    <row r="115" spans="8:14" x14ac:dyDescent="0.25">
      <c r="I115" s="10">
        <v>1101124</v>
      </c>
      <c r="J115" s="12">
        <v>1469625</v>
      </c>
      <c r="K115" s="10">
        <v>10.42</v>
      </c>
      <c r="L115" s="10">
        <v>0</v>
      </c>
      <c r="M115" s="10">
        <v>80495.66</v>
      </c>
      <c r="N115" s="12">
        <v>15100000</v>
      </c>
    </row>
    <row r="116" spans="8:14" x14ac:dyDescent="0.25">
      <c r="I116" s="10">
        <v>612907.80000000005</v>
      </c>
      <c r="J116" s="12">
        <v>749724.9</v>
      </c>
      <c r="K116" s="10">
        <v>10.89</v>
      </c>
      <c r="L116" s="10">
        <v>0</v>
      </c>
      <c r="M116" s="10">
        <v>55742.07</v>
      </c>
      <c r="N116" s="12">
        <v>6739182</v>
      </c>
    </row>
    <row r="117" spans="8:14" x14ac:dyDescent="0.25">
      <c r="H117" s="12"/>
      <c r="I117" s="10">
        <v>0.4306277</v>
      </c>
      <c r="J117" s="10">
        <v>0.61069280000000004</v>
      </c>
      <c r="K117" s="10">
        <v>-0.59</v>
      </c>
      <c r="L117" s="10">
        <v>0.55200000000000005</v>
      </c>
      <c r="M117" s="10">
        <v>2.6728499999999999E-2</v>
      </c>
      <c r="N117" s="10">
        <v>6.9379270000000002</v>
      </c>
    </row>
    <row r="118" spans="8:14" x14ac:dyDescent="0.25">
      <c r="H118" s="12"/>
      <c r="I118" s="10">
        <v>885289.6</v>
      </c>
      <c r="J118" s="12">
        <v>1129022</v>
      </c>
      <c r="K118" s="10">
        <v>10.74</v>
      </c>
      <c r="L118" s="10">
        <v>0</v>
      </c>
      <c r="M118" s="10">
        <v>72700.27</v>
      </c>
      <c r="N118" s="12">
        <v>10800000</v>
      </c>
    </row>
    <row r="119" spans="8:14" x14ac:dyDescent="0.25">
      <c r="I119" s="10">
        <v>131008.2</v>
      </c>
      <c r="J119" s="12">
        <v>215881.9</v>
      </c>
      <c r="K119" s="10">
        <v>7.15</v>
      </c>
      <c r="L119" s="10">
        <v>0</v>
      </c>
      <c r="M119" s="10">
        <v>5183.777</v>
      </c>
      <c r="N119" s="12">
        <v>3310937</v>
      </c>
    </row>
    <row r="120" spans="8:14" x14ac:dyDescent="0.25">
      <c r="I120" s="10">
        <v>327314.5</v>
      </c>
      <c r="J120" s="12">
        <v>422603.3</v>
      </c>
      <c r="K120" s="10">
        <v>9.84</v>
      </c>
      <c r="L120" s="10">
        <v>0</v>
      </c>
      <c r="M120" s="10">
        <v>26059.1</v>
      </c>
      <c r="N120" s="12">
        <v>4111223</v>
      </c>
    </row>
    <row r="121" spans="8:14" x14ac:dyDescent="0.25">
      <c r="I121" s="10">
        <v>1169595</v>
      </c>
      <c r="J121" s="10">
        <v>1462088</v>
      </c>
      <c r="K121" s="10">
        <v>11.18</v>
      </c>
      <c r="L121" s="10">
        <v>0</v>
      </c>
      <c r="M121" s="10">
        <v>100917.1</v>
      </c>
      <c r="N121" s="12">
        <v>13600000</v>
      </c>
    </row>
    <row r="122" spans="8:14" x14ac:dyDescent="0.25">
      <c r="I122" s="10">
        <v>0.8076953</v>
      </c>
      <c r="J122" s="12">
        <v>1.2587200000000001</v>
      </c>
      <c r="K122" s="10">
        <v>-0.14000000000000001</v>
      </c>
      <c r="L122" s="10">
        <v>0.89100000000000001</v>
      </c>
      <c r="M122" s="10">
        <v>3.8082600000000001E-2</v>
      </c>
      <c r="N122" s="12">
        <v>17.130420000000001</v>
      </c>
    </row>
    <row r="123" spans="8:14" x14ac:dyDescent="0.25">
      <c r="I123" s="10">
        <v>634493</v>
      </c>
      <c r="J123" s="10">
        <v>870714.3</v>
      </c>
      <c r="K123" s="10">
        <v>9.74</v>
      </c>
      <c r="L123" s="10">
        <v>0</v>
      </c>
      <c r="M123" s="10">
        <v>43084.75</v>
      </c>
      <c r="N123" s="10">
        <v>9343941</v>
      </c>
    </row>
    <row r="124" spans="8:14" x14ac:dyDescent="0.25">
      <c r="I124" s="10">
        <v>1141867</v>
      </c>
      <c r="J124" s="12">
        <v>1308974</v>
      </c>
      <c r="K124" s="10">
        <v>12.17</v>
      </c>
      <c r="L124" s="10">
        <v>0</v>
      </c>
      <c r="M124" s="10">
        <v>120738</v>
      </c>
      <c r="N124" s="12">
        <v>10800000</v>
      </c>
    </row>
    <row r="125" spans="8:14" x14ac:dyDescent="0.25">
      <c r="I125" s="10">
        <v>752805.2</v>
      </c>
      <c r="J125" s="10">
        <v>930307.1</v>
      </c>
      <c r="K125" s="10">
        <v>10.95</v>
      </c>
      <c r="L125" s="10">
        <v>0</v>
      </c>
      <c r="M125" s="10">
        <v>66800.34</v>
      </c>
      <c r="N125" s="10">
        <v>8483725</v>
      </c>
    </row>
    <row r="126" spans="8:14" x14ac:dyDescent="0.25">
      <c r="I126" s="10">
        <v>822745</v>
      </c>
      <c r="J126" s="12">
        <v>922242.3</v>
      </c>
      <c r="K126" s="10">
        <v>12.15</v>
      </c>
      <c r="L126" s="10">
        <v>0</v>
      </c>
      <c r="M126" s="10">
        <v>91437.63</v>
      </c>
      <c r="N126" s="12">
        <v>7402961</v>
      </c>
    </row>
    <row r="127" spans="8:14" x14ac:dyDescent="0.25">
      <c r="I127" s="10">
        <v>1003852</v>
      </c>
      <c r="J127" s="12">
        <v>1254205</v>
      </c>
      <c r="K127" s="10">
        <v>11.06</v>
      </c>
      <c r="L127" s="10">
        <v>0</v>
      </c>
      <c r="M127" s="10">
        <v>86733.18</v>
      </c>
      <c r="N127" s="12">
        <v>11600000</v>
      </c>
    </row>
    <row r="128" spans="8:14" x14ac:dyDescent="0.25">
      <c r="I128" s="10">
        <v>1284487</v>
      </c>
      <c r="J128" s="12">
        <v>1741045</v>
      </c>
      <c r="K128" s="10">
        <v>10.38</v>
      </c>
      <c r="L128" s="10">
        <v>0</v>
      </c>
      <c r="M128" s="10">
        <v>90152.26</v>
      </c>
      <c r="N128" s="12">
        <v>18300000</v>
      </c>
    </row>
    <row r="129" spans="8:14" x14ac:dyDescent="0.25">
      <c r="I129" s="12">
        <v>1671317</v>
      </c>
      <c r="J129" s="10">
        <v>2218036</v>
      </c>
      <c r="K129" s="10">
        <v>10.8</v>
      </c>
      <c r="L129" s="10">
        <v>0</v>
      </c>
      <c r="M129" s="10">
        <v>123997.6</v>
      </c>
      <c r="N129" s="12">
        <v>22500000</v>
      </c>
    </row>
    <row r="130" spans="8:14" x14ac:dyDescent="0.25">
      <c r="I130" s="10">
        <v>1000404</v>
      </c>
      <c r="J130" s="10">
        <v>1295230</v>
      </c>
      <c r="K130" s="10">
        <v>10.67</v>
      </c>
      <c r="L130" s="10">
        <v>0</v>
      </c>
      <c r="M130" s="12">
        <v>79089.41</v>
      </c>
      <c r="N130" s="12">
        <v>12700000</v>
      </c>
    </row>
    <row r="131" spans="8:14" x14ac:dyDescent="0.25">
      <c r="I131" s="10">
        <v>941026.2</v>
      </c>
      <c r="J131" s="12">
        <v>1073254</v>
      </c>
      <c r="K131" s="10">
        <v>12.06</v>
      </c>
      <c r="L131" s="10">
        <v>0</v>
      </c>
      <c r="M131" s="10">
        <v>100645.4</v>
      </c>
      <c r="N131" s="12">
        <v>8798519</v>
      </c>
    </row>
    <row r="132" spans="8:14" x14ac:dyDescent="0.25">
      <c r="I132" s="10">
        <v>1029593</v>
      </c>
      <c r="J132" s="12">
        <v>1372572</v>
      </c>
      <c r="K132" s="10">
        <v>10.39</v>
      </c>
      <c r="L132" s="10">
        <v>0</v>
      </c>
      <c r="M132" s="10">
        <v>75493.86</v>
      </c>
      <c r="N132" s="12">
        <v>14000000</v>
      </c>
    </row>
    <row r="133" spans="8:14" x14ac:dyDescent="0.25">
      <c r="I133" s="10">
        <v>1764867</v>
      </c>
      <c r="J133" s="12">
        <v>2254995</v>
      </c>
      <c r="K133" s="10">
        <v>11.26</v>
      </c>
      <c r="L133" s="10">
        <v>0</v>
      </c>
      <c r="M133" s="10">
        <v>144251.6</v>
      </c>
      <c r="N133" s="12">
        <v>21600000</v>
      </c>
    </row>
    <row r="134" spans="8:14" x14ac:dyDescent="0.25">
      <c r="I134" s="10">
        <v>1060394</v>
      </c>
      <c r="J134" s="12">
        <v>1401971</v>
      </c>
      <c r="K134" s="10">
        <v>10.49</v>
      </c>
      <c r="L134" s="10">
        <v>0</v>
      </c>
      <c r="M134" s="10">
        <v>79446.45</v>
      </c>
      <c r="N134" s="12">
        <v>14200000</v>
      </c>
    </row>
    <row r="135" spans="8:14" x14ac:dyDescent="0.25">
      <c r="I135" s="10">
        <v>0.41816049999999999</v>
      </c>
      <c r="J135" s="12">
        <v>0.65200789999999997</v>
      </c>
      <c r="K135" s="10">
        <v>-0.56000000000000005</v>
      </c>
      <c r="L135" s="10">
        <v>0.57599999999999996</v>
      </c>
      <c r="M135" s="10">
        <v>1.9684500000000001E-2</v>
      </c>
      <c r="N135" s="12">
        <v>8.8830279999999995</v>
      </c>
    </row>
    <row r="136" spans="8:14" x14ac:dyDescent="0.25">
      <c r="I136" s="10">
        <v>2362202</v>
      </c>
      <c r="J136" s="12">
        <v>3293007</v>
      </c>
      <c r="K136" s="10">
        <v>10.53</v>
      </c>
      <c r="L136" s="10">
        <v>0</v>
      </c>
      <c r="M136" s="10">
        <v>153711.70000000001</v>
      </c>
      <c r="N136" s="12">
        <v>36300000</v>
      </c>
    </row>
    <row r="137" spans="8:14" x14ac:dyDescent="0.25">
      <c r="I137" s="10">
        <v>944609.7</v>
      </c>
      <c r="J137" s="12">
        <v>1011067</v>
      </c>
      <c r="K137" s="10">
        <v>12.85</v>
      </c>
      <c r="L137" s="10">
        <v>0</v>
      </c>
      <c r="M137" s="10">
        <v>115921.8</v>
      </c>
      <c r="N137" s="12">
        <v>7697322</v>
      </c>
    </row>
    <row r="138" spans="8:14" x14ac:dyDescent="0.25">
      <c r="J138" s="12"/>
      <c r="N138" s="12"/>
    </row>
    <row r="139" spans="8:14" x14ac:dyDescent="0.25">
      <c r="H139" s="10" t="s">
        <v>125</v>
      </c>
      <c r="I139" s="12">
        <v>1.3E-6</v>
      </c>
      <c r="J139" s="12">
        <v>3.1700000000000001E-6</v>
      </c>
      <c r="K139" s="10">
        <v>-5.54</v>
      </c>
      <c r="L139" s="10">
        <v>0</v>
      </c>
      <c r="M139" s="12">
        <v>1.0800000000000001E-8</v>
      </c>
      <c r="N139" s="10">
        <v>1.563E-4</v>
      </c>
    </row>
    <row r="140" spans="8:14" x14ac:dyDescent="0.25">
      <c r="N140" s="12"/>
    </row>
    <row r="141" spans="8:14" x14ac:dyDescent="0.25">
      <c r="I141" s="12"/>
      <c r="J141" s="12"/>
      <c r="N141" s="12"/>
    </row>
    <row r="145" spans="9:14" x14ac:dyDescent="0.25">
      <c r="I145" s="12"/>
    </row>
    <row r="146" spans="9:14" x14ac:dyDescent="0.25">
      <c r="I146" s="12"/>
      <c r="J146" s="12"/>
      <c r="N146" s="12"/>
    </row>
    <row r="148" spans="9:14" x14ac:dyDescent="0.25">
      <c r="I148" s="12"/>
      <c r="J148" s="12"/>
      <c r="M148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Figure 1 panel A</vt:lpstr>
      <vt:lpstr>Figure 1 panel B</vt:lpstr>
      <vt:lpstr>Figure 1 panel C</vt:lpstr>
      <vt:lpstr>Figure 2</vt:lpstr>
      <vt:lpstr>Figure 3</vt:lpstr>
      <vt:lpstr>Youth allowance ATE</vt:lpstr>
      <vt:lpstr>YA by IRSAD</vt:lpstr>
      <vt:lpstr>YA by parents</vt:lpstr>
      <vt:lpstr>AUSTUDY ATE</vt:lpstr>
      <vt:lpstr>AUS by IRSAD</vt:lpstr>
      <vt:lpstr>AUS by parents and age</vt:lpstr>
      <vt:lpstr>Part-time Study Assistance ATE</vt:lpstr>
      <vt:lpstr>YA-speed</vt:lpstr>
      <vt:lpstr>AUS-speed</vt:lpstr>
      <vt:lpstr>ANY payment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Ladbrook</dc:creator>
  <cp:lastModifiedBy>LADBROOK,Megan</cp:lastModifiedBy>
  <dcterms:created xsi:type="dcterms:W3CDTF">2019-12-18T01:04:11Z</dcterms:created>
  <dcterms:modified xsi:type="dcterms:W3CDTF">2020-08-06T05:35:04Z</dcterms:modified>
</cp:coreProperties>
</file>